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_01 - Libenice (9C a 8C2)" sheetId="2" r:id="rId2"/>
  </sheets>
  <definedNames>
    <definedName name="_xlnm.Print_Area" localSheetId="0">'Rekapitulace stavby'!$D$4:$AO$76,'Rekapitulace stavby'!$C$82:$AQ$103</definedName>
    <definedName name="_xlnm.Print_Titles" localSheetId="0">'Rekapitulace stavby'!$92:$92</definedName>
    <definedName name="_xlnm._FilterDatabase" localSheetId="1" hidden="1">'SO_01 - Libenice (9C a 8C2)'!$C$131:$K$162</definedName>
    <definedName name="_xlnm.Print_Area" localSheetId="1">'SO_01 - Libenice (9C a 8C2)'!$C$4:$J$76,'SO_01 - Libenice (9C a 8C2)'!$C$82:$J$113,'SO_01 - Libenice (9C a 8C2)'!$C$119:$K$162</definedName>
    <definedName name="_xlnm.Print_Titles" localSheetId="1">'SO_01 - Libenice (9C a 8C2)'!$131:$131</definedName>
  </definedNames>
  <calcPr/>
</workbook>
</file>

<file path=xl/calcChain.xml><?xml version="1.0" encoding="utf-8"?>
<calcChain xmlns="http://schemas.openxmlformats.org/spreadsheetml/2006/main">
  <c i="2" r="J39"/>
  <c r="J38"/>
  <c i="1" r="AY95"/>
  <c i="2" r="J37"/>
  <c i="1" r="AX95"/>
  <c i="2"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102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101"/>
  <c r="BI153"/>
  <c r="BH153"/>
  <c r="BG153"/>
  <c r="BF153"/>
  <c r="T153"/>
  <c r="R153"/>
  <c r="P153"/>
  <c r="BK153"/>
  <c r="J153"/>
  <c r="BE153"/>
  <c r="BI152"/>
  <c r="BH152"/>
  <c r="BG152"/>
  <c r="BF152"/>
  <c r="T152"/>
  <c r="T151"/>
  <c r="R152"/>
  <c r="R151"/>
  <c r="P152"/>
  <c r="P151"/>
  <c r="BK152"/>
  <c r="BK151"/>
  <c r="J151"/>
  <c r="J152"/>
  <c r="BE152"/>
  <c r="J100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T137"/>
  <c r="R138"/>
  <c r="R137"/>
  <c r="P138"/>
  <c r="P137"/>
  <c r="BK138"/>
  <c r="BK137"/>
  <c r="J137"/>
  <c r="J138"/>
  <c r="BE138"/>
  <c r="J99"/>
  <c r="BI136"/>
  <c r="BH136"/>
  <c r="BG136"/>
  <c r="BF136"/>
  <c r="T136"/>
  <c r="R136"/>
  <c r="P136"/>
  <c r="BK136"/>
  <c r="J136"/>
  <c r="BE136"/>
  <c r="BI135"/>
  <c r="BH135"/>
  <c r="BG135"/>
  <c r="BF135"/>
  <c r="T135"/>
  <c r="T134"/>
  <c r="T133"/>
  <c r="T132"/>
  <c r="R135"/>
  <c r="R134"/>
  <c r="R133"/>
  <c r="R132"/>
  <c r="P135"/>
  <c r="P134"/>
  <c r="P133"/>
  <c r="P132"/>
  <c i="1" r="AU95"/>
  <c i="2" r="BK135"/>
  <c r="BK134"/>
  <c r="J134"/>
  <c r="BK133"/>
  <c r="J133"/>
  <c r="BK132"/>
  <c r="J132"/>
  <c r="J96"/>
  <c r="J135"/>
  <c r="BE135"/>
  <c r="J98"/>
  <c r="J97"/>
  <c r="J129"/>
  <c r="F126"/>
  <c r="E124"/>
  <c r="BI111"/>
  <c r="BH111"/>
  <c r="BG111"/>
  <c r="BF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BI106"/>
  <c r="F39"/>
  <c i="1" r="BD95"/>
  <c i="2" r="BH106"/>
  <c r="F38"/>
  <c i="1" r="BC95"/>
  <c i="2" r="BG106"/>
  <c r="F37"/>
  <c i="1" r="BB95"/>
  <c i="2" r="BF106"/>
  <c r="J36"/>
  <c i="1" r="AW95"/>
  <c i="2" r="F36"/>
  <c i="1" r="BA95"/>
  <c i="2" r="BE106"/>
  <c r="J30"/>
  <c r="J111"/>
  <c r="J105"/>
  <c r="J113"/>
  <c r="J31"/>
  <c r="J32"/>
  <c i="1" r="AG95"/>
  <c i="2" r="BE111"/>
  <c r="J35"/>
  <c i="1" r="AV95"/>
  <c i="2" r="F35"/>
  <c i="1" r="AZ95"/>
  <c i="2" r="J92"/>
  <c r="F89"/>
  <c r="E87"/>
  <c r="J41"/>
  <c r="J21"/>
  <c r="E21"/>
  <c r="J128"/>
  <c r="J91"/>
  <c r="J20"/>
  <c r="J18"/>
  <c r="E18"/>
  <c r="F129"/>
  <c r="F92"/>
  <c r="J17"/>
  <c r="J15"/>
  <c r="E15"/>
  <c r="F128"/>
  <c r="F91"/>
  <c r="J14"/>
  <c r="J12"/>
  <c r="J126"/>
  <c r="J89"/>
  <c r="E7"/>
  <c r="E122"/>
  <c r="E85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BD94"/>
  <c r="W36"/>
  <c r="BC94"/>
  <c r="W35"/>
  <c r="BB94"/>
  <c r="W34"/>
  <c r="BA94"/>
  <c r="W33"/>
  <c r="AZ94"/>
  <c r="AY94"/>
  <c r="AX94"/>
  <c r="AW94"/>
  <c r="AK33"/>
  <c r="AV94"/>
  <c r="AU94"/>
  <c r="AT94"/>
  <c r="AS94"/>
  <c r="AG94"/>
  <c r="AK26"/>
  <c r="AG101"/>
  <c r="CD101"/>
  <c r="AV101"/>
  <c r="BY101"/>
  <c r="AN101"/>
  <c r="AG100"/>
  <c r="CD100"/>
  <c r="AV100"/>
  <c r="BY100"/>
  <c r="AN100"/>
  <c r="AG99"/>
  <c r="CD99"/>
  <c r="AV99"/>
  <c r="BY99"/>
  <c r="AN99"/>
  <c r="AG98"/>
  <c r="AG97"/>
  <c r="AK27"/>
  <c r="AK29"/>
  <c r="AG103"/>
  <c r="CD98"/>
  <c r="W32"/>
  <c r="AV98"/>
  <c r="BY98"/>
  <c r="AK32"/>
  <c r="AN98"/>
  <c r="AN97"/>
  <c r="AT95"/>
  <c r="AN95"/>
  <c r="AN94"/>
  <c r="AN103"/>
  <c r="L90"/>
  <c r="AM90"/>
  <c r="AM89"/>
  <c r="L89"/>
  <c r="AM87"/>
  <c r="L87"/>
  <c r="L85"/>
  <c r="L84"/>
  <c r="AK38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<sst xmlns="http://schemas.openxmlformats.org/spreadsheetml/2006/main">
  <si>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</si>
  <si>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</si>
  <si>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</si>
  <si>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</si>
  <si>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</si>
  <si>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{8d1a763c-dc10-48c4-be60-1ae159161c14}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</si>
  <si>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</si>
  <si>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</si>
  <si>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</si>
  <si>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</si>
  <si>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</si>
  <si>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</si>
  <si>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</si>
  <si>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</si>
  <si>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2019/004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</si>
  <si>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</si>
  <si>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</si>
  <si>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komunikace - Libenice</t>
  </si>
  <si>
    <t>0,1</t>
  </si>
  <si>
    <t>KSO:</t>
  </si>
  <si>
    <t>CC-CZ:</t>
  </si>
  <si>
    <t>1</t>
  </si>
  <si>
    <t>Místo:</t>
  </si>
  <si>
    <t>Libenice</t>
  </si>
  <si>
    <t>Datum:</t>
  </si>
  <si>
    <t>18. 1. 2019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</si>
  <si>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</si>
  <si>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</si>
  <si>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</si>
  <si>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</si>
  <si>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</si>
  <si>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</si>
  <si>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</si>
  <si>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</si>
  <si>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</si>
  <si>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</si>
  <si>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</si>
  <si>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Kadeřábek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</si>
  <si>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</si>
  <si>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</si>
  <si>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</si>
  <si>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</si>
  <si>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</si>
  <si>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</si>
  <si>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</si>
  <si>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</si>
  <si>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</si>
  <si>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</si>
  <si>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</si>
  <si>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</si>
  <si>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</si>
  <si>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</si>
  <si>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</si>
  <si>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</si>
  <si>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</si>
  <si>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</si>
  <si>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</si>
  <si>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</si>
  <si>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</si>
  <si>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</si>
  <si>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</si>
  <si>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</si>
  <si>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</si>
  <si>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</si>
  <si>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</si>
  <si>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</si>
  <si>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</si>
  <si>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</si>
  <si>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</si>
  <si>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</si>
  <si>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</si>
  <si>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</si>
  <si>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</si>
  <si>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</si>
  <si>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</si>
  <si>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</si>
  <si>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</si>
  <si>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</si>
  <si>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</si>
  <si>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</si>
  <si>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</si>
  <si>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</si>
  <si>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</si>
  <si>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</si>
  <si>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</si>
  <si>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</si>
  <si>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SO_01</t>
  </si>
  <si>
    <t>Libenice (9C a 8C2)</t>
  </si>
  <si>
    <t>STA</t>
  </si>
  <si>
    <t>{87d72fe4-fa8b-4a62-997a-ad9cfa7ab2d0}</t>
  </si>
  <si>
    <t>2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</si>
  <si>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</si>
  <si>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</si>
  <si>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</si>
  <si>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</si>
  <si>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</si>
  <si>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</si>
  <si>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</si>
  <si>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</si>
  <si>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</si>
  <si>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</si>
  <si>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</si>
  <si>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SO_01 - Libenice (9C a 8C2)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</si>
  <si>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</si>
  <si>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</si>
  <si>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</si>
  <si>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</si>
  <si>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</si>
  <si>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</si>
  <si>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</si>
  <si>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</si>
  <si>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</si>
  <si>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</si>
  <si>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</si>
  <si>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</si>
  <si>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</si>
  <si>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</si>
  <si>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</si>
  <si>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</si>
  <si>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</si>
  <si>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</si>
  <si>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</si>
  <si>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</si>
  <si>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</si>
  <si>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</si>
  <si>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</si>
  <si>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</si>
  <si>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</si>
  <si>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</si>
  <si>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</si>
  <si>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</si>
  <si>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</si>
  <si>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</si>
  <si>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</si>
  <si>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</si>
  <si>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</si>
  <si>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</si>
  <si>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</si>
  <si>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</si>
  <si>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</si>
  <si>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</si>
  <si>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</si>
  <si>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113107225</t>
  </si>
  <si>
    <t>Odstranění podkladu z kameniva drceného tl 500 mm strojně pl přes 200 m2</t>
  </si>
  <si>
    <t>m2</t>
  </si>
  <si>
    <t>CS ÚRS 2018 02</t>
  </si>
  <si>
    <t>4</t>
  </si>
  <si>
    <t>917940146</t>
  </si>
  <si>
    <t>113154354</t>
  </si>
  <si>
    <t>Frézování živičného krytu tl 100 mm pruh š 1 m pl do 10000 m2 s překážkami v trase</t>
  </si>
  <si>
    <t>342668602</t>
  </si>
  <si>
    <t>5</t>
  </si>
  <si>
    <t>Komunikace pozemní</t>
  </si>
  <si>
    <t>3</t>
  </si>
  <si>
    <t>564861111</t>
  </si>
  <si>
    <t>Podklad ze štěrkodrtě ŠD tl 200 mm</t>
  </si>
  <si>
    <t>CS ÚRS 2016 02</t>
  </si>
  <si>
    <t>1218841833</t>
  </si>
  <si>
    <t>565155121</t>
  </si>
  <si>
    <t>Asfaltový beton vrstva podkladní ACP 16 (obalované kamenivo OKS) tl 70 mm š přes 3 m</t>
  </si>
  <si>
    <t>28316746</t>
  </si>
  <si>
    <t>567122112</t>
  </si>
  <si>
    <t>Podklad ze směsi stmelené cementem SC C 8/10 (KSC I) tl 130 mm</t>
  </si>
  <si>
    <t>141233940</t>
  </si>
  <si>
    <t>6</t>
  </si>
  <si>
    <t>567521121</t>
  </si>
  <si>
    <t>Recyklace podkladu za studena na místě - rozpojení a reprofilace tl 200 mm plochy do 3000 m2</t>
  </si>
  <si>
    <t>-346722505</t>
  </si>
  <si>
    <t>7</t>
  </si>
  <si>
    <t>567522124</t>
  </si>
  <si>
    <t>Recyklace podkladu za studena na místě - promísení s pojivem, kamenivem tl 200 mm do 3000 m2</t>
  </si>
  <si>
    <t>659558786</t>
  </si>
  <si>
    <t>8</t>
  </si>
  <si>
    <t>M</t>
  </si>
  <si>
    <t>58522150</t>
  </si>
  <si>
    <t>cement struskoportlandský směsný 32,5 MPa</t>
  </si>
  <si>
    <t>t</t>
  </si>
  <si>
    <t>-1454425265</t>
  </si>
  <si>
    <t>9</t>
  </si>
  <si>
    <t>11162552</t>
  </si>
  <si>
    <t>směs asfaltová pro použití za studena</t>
  </si>
  <si>
    <t>kg</t>
  </si>
  <si>
    <t>988283958</t>
  </si>
  <si>
    <t>573111112</t>
  </si>
  <si>
    <t>Postřik živičný infiltrační s posypem z asfaltu množství 1 kg/m2</t>
  </si>
  <si>
    <t>CS ÚRS 2015 01</t>
  </si>
  <si>
    <t>2048377992</t>
  </si>
  <si>
    <t>11</t>
  </si>
  <si>
    <t>573211107</t>
  </si>
  <si>
    <t>Postřik živičný spojovací z asfaltu v množství 0,30 kg/m2</t>
  </si>
  <si>
    <t>-227000232</t>
  </si>
  <si>
    <t>12</t>
  </si>
  <si>
    <t>573231112</t>
  </si>
  <si>
    <t>Postřik živičný spojovací ze silniční emulze v množství 0,80 kg/m2</t>
  </si>
  <si>
    <t>-656369632</t>
  </si>
  <si>
    <t>13</t>
  </si>
  <si>
    <t>577134111</t>
  </si>
  <si>
    <t>Asfaltový beton vrstva obrusná ACO 11 (ABS) tř. I tl 40 mm š do 3 m z nemodifikovaného asfaltu</t>
  </si>
  <si>
    <t>933917395</t>
  </si>
  <si>
    <t>14</t>
  </si>
  <si>
    <t>577134121</t>
  </si>
  <si>
    <t>Asfaltový beton vrstva obrusná ACO 11 (ABS) tř. I tl 40 mm š přes 3 m z nemodifikovaného asfaltu</t>
  </si>
  <si>
    <t>1207794635</t>
  </si>
  <si>
    <t>577145112</t>
  </si>
  <si>
    <t>Asfaltový beton vrstva ložní ACL 16 (ABH) tl 50 mm š do 3 m z nemodifikovaného asfaltu</t>
  </si>
  <si>
    <t>-288740320</t>
  </si>
  <si>
    <t>Trubní vedení</t>
  </si>
  <si>
    <t>16</t>
  </si>
  <si>
    <t>899231111</t>
  </si>
  <si>
    <t>Výšková úprava uličního vstupu nebo vpusti do 200 mm zvýšením mříže</t>
  </si>
  <si>
    <t>kus</t>
  </si>
  <si>
    <t>-172244087</t>
  </si>
  <si>
    <t>17</t>
  </si>
  <si>
    <t>899431111</t>
  </si>
  <si>
    <t>Výšková úprava uličního vstupu nebo vpusti do 200 mm zvýšením krycího hrnce, šoupěte nebo hydrantu</t>
  </si>
  <si>
    <t>-1317304974</t>
  </si>
  <si>
    <t>Ostatní konstrukce a práce, bourání</t>
  </si>
  <si>
    <t>18</t>
  </si>
  <si>
    <t>916131213</t>
  </si>
  <si>
    <t>Osazení silničního obrubníku betonového stojatého s boční opěrou do lože z betonu prostého</t>
  </si>
  <si>
    <t>m</t>
  </si>
  <si>
    <t>1441000846</t>
  </si>
  <si>
    <t>19</t>
  </si>
  <si>
    <t>59217031</t>
  </si>
  <si>
    <t>obrubník betonový silniční 100 x 15 x 25 cm</t>
  </si>
  <si>
    <t>-1605376941</t>
  </si>
  <si>
    <t>20</t>
  </si>
  <si>
    <t>938908411</t>
  </si>
  <si>
    <t>Čištění vozovek splachováním vodou</t>
  </si>
  <si>
    <t>CS ÚRS 2019 01</t>
  </si>
  <si>
    <t>976807198</t>
  </si>
  <si>
    <t>997</t>
  </si>
  <si>
    <t>Přesun sutě</t>
  </si>
  <si>
    <t>997013501</t>
  </si>
  <si>
    <t>Odvoz suti a vybouraných hmot na skládku nebo meziskládku do 1 km se složením</t>
  </si>
  <si>
    <t>-1802477306</t>
  </si>
  <si>
    <t>22</t>
  </si>
  <si>
    <t>997013509</t>
  </si>
  <si>
    <t>Příplatek k odvozu suti a vybouraných hmot na skládku ZKD 1 km přes 1 km</t>
  </si>
  <si>
    <t>650403852</t>
  </si>
  <si>
    <t>23</t>
  </si>
  <si>
    <t>997013511</t>
  </si>
  <si>
    <t>Odvoz suti a vybouraných hmot z meziskládky na skládku do 1 km s naložením a se složením</t>
  </si>
  <si>
    <t>CS ÚRS 2017 02</t>
  </si>
  <si>
    <t>-369330209</t>
  </si>
  <si>
    <t>24</t>
  </si>
  <si>
    <t>997223855</t>
  </si>
  <si>
    <t>Poplatek za uložení na skládce (skládkovné) zeminy a kameniva kód odpadu 170 504</t>
  </si>
  <si>
    <t>896945804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</si>
</sst>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7" fillId="2" borderId="0" xfId="0" applyFont="1" applyFill="1" applyAlignment="1" applyProtection="1">
      <alignment horizontal="left" vertical="center"/>
      <protection locked="0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ht="24.96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ht="36.96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18</v>
      </c>
    </row>
    <row r="7" ht="12" customHeight="1">
      <c r="B7" s="17"/>
      <c r="C7" s="18"/>
      <c r="D7" s="28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21</v>
      </c>
    </row>
    <row r="8" ht="12" customHeight="1">
      <c r="B8" s="17"/>
      <c r="C8" s="18"/>
      <c r="D8" s="28" t="s">
        <v>22</v>
      </c>
      <c r="E8" s="18"/>
      <c r="F8" s="18"/>
      <c r="G8" s="18"/>
      <c r="H8" s="18"/>
      <c r="I8" s="18"/>
      <c r="J8" s="18"/>
      <c r="K8" s="23" t="s">
        <v>23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24</v>
      </c>
      <c r="AL8" s="18"/>
      <c r="AM8" s="18"/>
      <c r="AN8" s="29" t="s">
        <v>25</v>
      </c>
      <c r="AO8" s="18"/>
      <c r="AP8" s="18"/>
      <c r="AQ8" s="18"/>
      <c r="AR8" s="16"/>
      <c r="BE8" s="27"/>
      <c r="BS8" s="13" t="s">
        <v>26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27</v>
      </c>
    </row>
    <row r="10" ht="12" customHeight="1">
      <c r="B10" s="17"/>
      <c r="C10" s="18"/>
      <c r="D10" s="28" t="s">
        <v>28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29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18</v>
      </c>
    </row>
    <row r="11" ht="18.48" customHeight="1">
      <c r="B11" s="17"/>
      <c r="C11" s="18"/>
      <c r="D11" s="18"/>
      <c r="E11" s="23" t="s">
        <v>30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31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18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18</v>
      </c>
    </row>
    <row r="13" ht="12" customHeight="1">
      <c r="B13" s="17"/>
      <c r="C13" s="18"/>
      <c r="D13" s="28" t="s">
        <v>32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29</v>
      </c>
      <c r="AL13" s="18"/>
      <c r="AM13" s="18"/>
      <c r="AN13" s="30" t="s">
        <v>33</v>
      </c>
      <c r="AO13" s="18"/>
      <c r="AP13" s="18"/>
      <c r="AQ13" s="18"/>
      <c r="AR13" s="16"/>
      <c r="BE13" s="27"/>
      <c r="BS13" s="13" t="s">
        <v>18</v>
      </c>
    </row>
    <row r="14">
      <c r="B14" s="17"/>
      <c r="C14" s="18"/>
      <c r="D14" s="18"/>
      <c r="E14" s="30" t="s">
        <v>33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31</v>
      </c>
      <c r="AL14" s="18"/>
      <c r="AM14" s="18"/>
      <c r="AN14" s="30" t="s">
        <v>33</v>
      </c>
      <c r="AO14" s="18"/>
      <c r="AP14" s="18"/>
      <c r="AQ14" s="18"/>
      <c r="AR14" s="16"/>
      <c r="BE14" s="27"/>
      <c r="BS14" s="13" t="s">
        <v>18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34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29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31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35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36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29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37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31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35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38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ht="14.4" customHeight="1">
      <c r="B26" s="17"/>
      <c r="C26" s="18"/>
      <c r="D26" s="34" t="s">
        <v>39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35">
        <f>ROUND(AG94,2)</f>
        <v>0</v>
      </c>
      <c r="AL26" s="18"/>
      <c r="AM26" s="18"/>
      <c r="AN26" s="18"/>
      <c r="AO26" s="18"/>
      <c r="AP26" s="18"/>
      <c r="AQ26" s="18"/>
      <c r="AR26" s="16"/>
      <c r="BE26" s="27"/>
    </row>
    <row r="27" ht="14.4" customHeight="1">
      <c r="B27" s="17"/>
      <c r="C27" s="18"/>
      <c r="D27" s="34" t="s">
        <v>40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35">
        <f>ROUND(AG97, 2)</f>
        <v>0</v>
      </c>
      <c r="AL27" s="35"/>
      <c r="AM27" s="35"/>
      <c r="AN27" s="35"/>
      <c r="AO27" s="35"/>
      <c r="AP27" s="18"/>
      <c r="AQ27" s="18"/>
      <c r="AR27" s="16"/>
      <c r="BE27" s="27"/>
    </row>
    <row r="28" s="1" customFormat="1" ht="6.96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8"/>
      <c r="BE28" s="27"/>
    </row>
    <row r="29" s="1" customFormat="1" ht="25.92" customHeight="1">
      <c r="B29" s="36"/>
      <c r="C29" s="37"/>
      <c r="D29" s="39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1">
        <f>ROUND(AK26 + AK27, 2)</f>
        <v>0</v>
      </c>
      <c r="AL29" s="40"/>
      <c r="AM29" s="40"/>
      <c r="AN29" s="40"/>
      <c r="AO29" s="40"/>
      <c r="AP29" s="37"/>
      <c r="AQ29" s="37"/>
      <c r="AR29" s="38"/>
      <c r="BE29" s="27"/>
    </row>
    <row r="30" s="1" customFormat="1" ht="6.96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BE30" s="27"/>
    </row>
    <row r="31" s="1" customForma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42" t="s">
        <v>42</v>
      </c>
      <c r="M31" s="42"/>
      <c r="N31" s="42"/>
      <c r="O31" s="42"/>
      <c r="P31" s="42"/>
      <c r="Q31" s="37"/>
      <c r="R31" s="37"/>
      <c r="S31" s="37"/>
      <c r="T31" s="37"/>
      <c r="U31" s="37"/>
      <c r="V31" s="37"/>
      <c r="W31" s="42" t="s">
        <v>43</v>
      </c>
      <c r="X31" s="42"/>
      <c r="Y31" s="42"/>
      <c r="Z31" s="42"/>
      <c r="AA31" s="42"/>
      <c r="AB31" s="42"/>
      <c r="AC31" s="42"/>
      <c r="AD31" s="42"/>
      <c r="AE31" s="42"/>
      <c r="AF31" s="37"/>
      <c r="AG31" s="37"/>
      <c r="AH31" s="37"/>
      <c r="AI31" s="37"/>
      <c r="AJ31" s="37"/>
      <c r="AK31" s="42" t="s">
        <v>44</v>
      </c>
      <c r="AL31" s="42"/>
      <c r="AM31" s="42"/>
      <c r="AN31" s="42"/>
      <c r="AO31" s="42"/>
      <c r="AP31" s="37"/>
      <c r="AQ31" s="37"/>
      <c r="AR31" s="38"/>
      <c r="BE31" s="27"/>
    </row>
    <row r="32" s="2" customFormat="1" ht="14.4" customHeight="1">
      <c r="B32" s="43"/>
      <c r="C32" s="44"/>
      <c r="D32" s="28" t="s">
        <v>45</v>
      </c>
      <c r="E32" s="44"/>
      <c r="F32" s="28" t="s">
        <v>46</v>
      </c>
      <c r="G32" s="44"/>
      <c r="H32" s="44"/>
      <c r="I32" s="44"/>
      <c r="J32" s="44"/>
      <c r="K32" s="44"/>
      <c r="L32" s="45">
        <v>0.20999999999999999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ROUND(AZ94 + SUM(CD97:CD101),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f>ROUND(AV94 + SUM(BY97:BY101), 2)</f>
        <v>0</v>
      </c>
      <c r="AL32" s="44"/>
      <c r="AM32" s="44"/>
      <c r="AN32" s="44"/>
      <c r="AO32" s="44"/>
      <c r="AP32" s="44"/>
      <c r="AQ32" s="44"/>
      <c r="AR32" s="47"/>
      <c r="BE32" s="48"/>
    </row>
    <row r="33" s="2" customFormat="1" ht="14.4" customHeight="1">
      <c r="B33" s="43"/>
      <c r="C33" s="44"/>
      <c r="D33" s="44"/>
      <c r="E33" s="44"/>
      <c r="F33" s="28" t="s">
        <v>47</v>
      </c>
      <c r="G33" s="44"/>
      <c r="H33" s="44"/>
      <c r="I33" s="44"/>
      <c r="J33" s="44"/>
      <c r="K33" s="44"/>
      <c r="L33" s="45">
        <v>0.14999999999999999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ROUND(BA94 + SUM(CE97:CE101),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f>ROUND(AW94 + SUM(BZ97:BZ101), 2)</f>
        <v>0</v>
      </c>
      <c r="AL33" s="44"/>
      <c r="AM33" s="44"/>
      <c r="AN33" s="44"/>
      <c r="AO33" s="44"/>
      <c r="AP33" s="44"/>
      <c r="AQ33" s="44"/>
      <c r="AR33" s="47"/>
      <c r="BE33" s="48"/>
    </row>
    <row r="34" hidden="1" s="2" customFormat="1" ht="14.4" customHeight="1">
      <c r="B34" s="43"/>
      <c r="C34" s="44"/>
      <c r="D34" s="44"/>
      <c r="E34" s="44"/>
      <c r="F34" s="28" t="s">
        <v>48</v>
      </c>
      <c r="G34" s="44"/>
      <c r="H34" s="44"/>
      <c r="I34" s="44"/>
      <c r="J34" s="44"/>
      <c r="K34" s="44"/>
      <c r="L34" s="45">
        <v>0.20999999999999999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6">
        <f>ROUND(BB94 + SUM(CF97:CF101), 2)</f>
        <v>0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6">
        <v>0</v>
      </c>
      <c r="AL34" s="44"/>
      <c r="AM34" s="44"/>
      <c r="AN34" s="44"/>
      <c r="AO34" s="44"/>
      <c r="AP34" s="44"/>
      <c r="AQ34" s="44"/>
      <c r="AR34" s="47"/>
      <c r="BE34" s="48"/>
    </row>
    <row r="35" hidden="1" s="2" customFormat="1" ht="14.4" customHeight="1">
      <c r="B35" s="43"/>
      <c r="C35" s="44"/>
      <c r="D35" s="44"/>
      <c r="E35" s="44"/>
      <c r="F35" s="28" t="s">
        <v>49</v>
      </c>
      <c r="G35" s="44"/>
      <c r="H35" s="44"/>
      <c r="I35" s="44"/>
      <c r="J35" s="44"/>
      <c r="K35" s="44"/>
      <c r="L35" s="45">
        <v>0.14999999999999999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6">
        <f>ROUND(BC94 + SUM(CG97:CG101), 2)</f>
        <v>0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6">
        <v>0</v>
      </c>
      <c r="AL35" s="44"/>
      <c r="AM35" s="44"/>
      <c r="AN35" s="44"/>
      <c r="AO35" s="44"/>
      <c r="AP35" s="44"/>
      <c r="AQ35" s="44"/>
      <c r="AR35" s="47"/>
    </row>
    <row r="36" hidden="1" s="2" customFormat="1" ht="14.4" customHeight="1">
      <c r="B36" s="43"/>
      <c r="C36" s="44"/>
      <c r="D36" s="44"/>
      <c r="E36" s="44"/>
      <c r="F36" s="28" t="s">
        <v>50</v>
      </c>
      <c r="G36" s="44"/>
      <c r="H36" s="44"/>
      <c r="I36" s="44"/>
      <c r="J36" s="44"/>
      <c r="K36" s="44"/>
      <c r="L36" s="45">
        <v>0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6">
        <f>ROUND(BD94 + SUM(CH97:CH101), 2)</f>
        <v>0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6">
        <v>0</v>
      </c>
      <c r="AL36" s="44"/>
      <c r="AM36" s="44"/>
      <c r="AN36" s="44"/>
      <c r="AO36" s="44"/>
      <c r="AP36" s="44"/>
      <c r="AQ36" s="44"/>
      <c r="AR36" s="47"/>
    </row>
    <row r="37" s="1" customFormat="1" ht="6.96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</row>
    <row r="38" s="1" customFormat="1" ht="25.92" customHeight="1">
      <c r="B38" s="36"/>
      <c r="C38" s="49"/>
      <c r="D38" s="50" t="s">
        <v>51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 t="s">
        <v>52</v>
      </c>
      <c r="U38" s="51"/>
      <c r="V38" s="51"/>
      <c r="W38" s="51"/>
      <c r="X38" s="53" t="s">
        <v>53</v>
      </c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4">
        <f>SUM(AK29:AK36)</f>
        <v>0</v>
      </c>
      <c r="AL38" s="51"/>
      <c r="AM38" s="51"/>
      <c r="AN38" s="51"/>
      <c r="AO38" s="55"/>
      <c r="AP38" s="49"/>
      <c r="AQ38" s="49"/>
      <c r="AR38" s="38"/>
    </row>
    <row r="39" s="1" customFormat="1" ht="6.96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</row>
    <row r="40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</row>
    <row r="4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="1" customFormat="1" ht="14.4" customHeight="1">
      <c r="B49" s="36"/>
      <c r="C49" s="37"/>
      <c r="D49" s="56" t="s">
        <v>54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55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38"/>
    </row>
    <row r="50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="1" customFormat="1">
      <c r="B60" s="36"/>
      <c r="C60" s="37"/>
      <c r="D60" s="58" t="s">
        <v>56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8" t="s">
        <v>57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8" t="s">
        <v>56</v>
      </c>
      <c r="AI60" s="40"/>
      <c r="AJ60" s="40"/>
      <c r="AK60" s="40"/>
      <c r="AL60" s="40"/>
      <c r="AM60" s="58" t="s">
        <v>57</v>
      </c>
      <c r="AN60" s="40"/>
      <c r="AO60" s="40"/>
      <c r="AP60" s="37"/>
      <c r="AQ60" s="37"/>
      <c r="AR60" s="38"/>
    </row>
    <row r="61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="1" customFormat="1">
      <c r="B64" s="36"/>
      <c r="C64" s="37"/>
      <c r="D64" s="56" t="s">
        <v>58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59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38"/>
    </row>
    <row r="6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="1" customFormat="1">
      <c r="B75" s="36"/>
      <c r="C75" s="37"/>
      <c r="D75" s="58" t="s">
        <v>56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8" t="s">
        <v>57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8" t="s">
        <v>56</v>
      </c>
      <c r="AI75" s="40"/>
      <c r="AJ75" s="40"/>
      <c r="AK75" s="40"/>
      <c r="AL75" s="40"/>
      <c r="AM75" s="58" t="s">
        <v>57</v>
      </c>
      <c r="AN75" s="40"/>
      <c r="AO75" s="40"/>
      <c r="AP75" s="37"/>
      <c r="AQ75" s="37"/>
      <c r="AR75" s="38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</row>
    <row r="82" s="1" customFormat="1" ht="24.96" customHeight="1">
      <c r="B82" s="36"/>
      <c r="C82" s="19" t="s">
        <v>60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</row>
    <row r="84" s="3" customFormat="1" ht="12" customHeight="1">
      <c r="B84" s="63"/>
      <c r="C84" s="28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2019/004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Oprava komunikace - Libenice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</row>
    <row r="87" s="1" customFormat="1" ht="12" customHeight="1">
      <c r="B87" s="36"/>
      <c r="C87" s="28" t="s">
        <v>22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Libenice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8" t="s">
        <v>24</v>
      </c>
      <c r="AJ87" s="37"/>
      <c r="AK87" s="37"/>
      <c r="AL87" s="37"/>
      <c r="AM87" s="72" t="str">
        <f>IF(AN8= "","",AN8)</f>
        <v>18. 1. 2019</v>
      </c>
      <c r="AN87" s="72"/>
      <c r="AO87" s="37"/>
      <c r="AP87" s="37"/>
      <c r="AQ87" s="37"/>
      <c r="AR87" s="38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</row>
    <row r="89" s="1" customFormat="1" ht="15.15" customHeight="1">
      <c r="B89" s="36"/>
      <c r="C89" s="28" t="s">
        <v>28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8" t="s">
        <v>34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38"/>
      <c r="AS89" s="74" t="s">
        <v>61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28" t="s">
        <v>32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8" t="s">
        <v>36</v>
      </c>
      <c r="AJ90" s="37"/>
      <c r="AK90" s="37"/>
      <c r="AL90" s="37"/>
      <c r="AM90" s="73" t="str">
        <f>IF(E20="","",E20)</f>
        <v>Kadeřábek</v>
      </c>
      <c r="AN90" s="64"/>
      <c r="AO90" s="64"/>
      <c r="AP90" s="64"/>
      <c r="AQ90" s="37"/>
      <c r="AR90" s="38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62</v>
      </c>
      <c r="D92" s="87"/>
      <c r="E92" s="87"/>
      <c r="F92" s="87"/>
      <c r="G92" s="87"/>
      <c r="H92" s="88"/>
      <c r="I92" s="89" t="s">
        <v>63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64</v>
      </c>
      <c r="AH92" s="87"/>
      <c r="AI92" s="87"/>
      <c r="AJ92" s="87"/>
      <c r="AK92" s="87"/>
      <c r="AL92" s="87"/>
      <c r="AM92" s="87"/>
      <c r="AN92" s="89" t="s">
        <v>65</v>
      </c>
      <c r="AO92" s="87"/>
      <c r="AP92" s="91"/>
      <c r="AQ92" s="92" t="s">
        <v>66</v>
      </c>
      <c r="AR92" s="38"/>
      <c r="AS92" s="93" t="s">
        <v>67</v>
      </c>
      <c r="AT92" s="94" t="s">
        <v>68</v>
      </c>
      <c r="AU92" s="94" t="s">
        <v>69</v>
      </c>
      <c r="AV92" s="94" t="s">
        <v>70</v>
      </c>
      <c r="AW92" s="94" t="s">
        <v>71</v>
      </c>
      <c r="AX92" s="94" t="s">
        <v>72</v>
      </c>
      <c r="AY92" s="94" t="s">
        <v>73</v>
      </c>
      <c r="AZ92" s="94" t="s">
        <v>74</v>
      </c>
      <c r="BA92" s="94" t="s">
        <v>75</v>
      </c>
      <c r="BB92" s="94" t="s">
        <v>76</v>
      </c>
      <c r="BC92" s="94" t="s">
        <v>77</v>
      </c>
      <c r="BD92" s="95" t="s">
        <v>78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79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ROUND(AZ94*L32,2)</f>
        <v>0</v>
      </c>
      <c r="AW94" s="107">
        <f>ROUND(BA94*L33,2)</f>
        <v>0</v>
      </c>
      <c r="AX94" s="107">
        <f>ROUND(BB94*L32,2)</f>
        <v>0</v>
      </c>
      <c r="AY94" s="107">
        <f>ROUND(BC94*L33,2)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80</v>
      </c>
      <c r="BT94" s="110" t="s">
        <v>81</v>
      </c>
      <c r="BU94" s="111" t="s">
        <v>82</v>
      </c>
      <c r="BV94" s="110" t="s">
        <v>83</v>
      </c>
      <c r="BW94" s="110" t="s">
        <v>5</v>
      </c>
      <c r="BX94" s="110" t="s">
        <v>84</v>
      </c>
      <c r="CL94" s="110" t="s">
        <v>1</v>
      </c>
    </row>
    <row r="95" s="6" customFormat="1" ht="16.5" customHeight="1">
      <c r="A95" s="112" t="s">
        <v>85</v>
      </c>
      <c r="B95" s="113"/>
      <c r="C95" s="114"/>
      <c r="D95" s="115" t="s">
        <v>86</v>
      </c>
      <c r="E95" s="115"/>
      <c r="F95" s="115"/>
      <c r="G95" s="115"/>
      <c r="H95" s="115"/>
      <c r="I95" s="116"/>
      <c r="J95" s="115" t="s">
        <v>87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'SO_01 - Libenice (9C a 8C2)'!J32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88</v>
      </c>
      <c r="AR95" s="119"/>
      <c r="AS95" s="120">
        <v>0</v>
      </c>
      <c r="AT95" s="121">
        <f>ROUND(SUM(AV95:AW95),2)</f>
        <v>0</v>
      </c>
      <c r="AU95" s="122">
        <f>'SO_01 - Libenice (9C a 8C2)'!P132</f>
        <v>0</v>
      </c>
      <c r="AV95" s="121">
        <f>'SO_01 - Libenice (9C a 8C2)'!J35</f>
        <v>0</v>
      </c>
      <c r="AW95" s="121">
        <f>'SO_01 - Libenice (9C a 8C2)'!J36</f>
        <v>0</v>
      </c>
      <c r="AX95" s="121">
        <f>'SO_01 - Libenice (9C a 8C2)'!J37</f>
        <v>0</v>
      </c>
      <c r="AY95" s="121">
        <f>'SO_01 - Libenice (9C a 8C2)'!J38</f>
        <v>0</v>
      </c>
      <c r="AZ95" s="121">
        <f>'SO_01 - Libenice (9C a 8C2)'!F35</f>
        <v>0</v>
      </c>
      <c r="BA95" s="121">
        <f>'SO_01 - Libenice (9C a 8C2)'!F36</f>
        <v>0</v>
      </c>
      <c r="BB95" s="121">
        <f>'SO_01 - Libenice (9C a 8C2)'!F37</f>
        <v>0</v>
      </c>
      <c r="BC95" s="121">
        <f>'SO_01 - Libenice (9C a 8C2)'!F38</f>
        <v>0</v>
      </c>
      <c r="BD95" s="123">
        <f>'SO_01 - Libenice (9C a 8C2)'!F39</f>
        <v>0</v>
      </c>
      <c r="BT95" s="124" t="s">
        <v>21</v>
      </c>
      <c r="BV95" s="124" t="s">
        <v>83</v>
      </c>
      <c r="BW95" s="124" t="s">
        <v>89</v>
      </c>
      <c r="BX95" s="124" t="s">
        <v>5</v>
      </c>
      <c r="CL95" s="124" t="s">
        <v>1</v>
      </c>
      <c r="CM95" s="124" t="s">
        <v>90</v>
      </c>
    </row>
    <row r="96">
      <c r="B96" s="17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6"/>
    </row>
    <row r="97" s="1" customFormat="1" ht="30" customHeight="1">
      <c r="B97" s="36"/>
      <c r="C97" s="100" t="s">
        <v>91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103">
        <f>ROUND(SUM(AG98:AG101), 2)</f>
        <v>0</v>
      </c>
      <c r="AH97" s="103"/>
      <c r="AI97" s="103"/>
      <c r="AJ97" s="103"/>
      <c r="AK97" s="103"/>
      <c r="AL97" s="103"/>
      <c r="AM97" s="103"/>
      <c r="AN97" s="103">
        <f>ROUND(SUM(AN98:AN101), 2)</f>
        <v>0</v>
      </c>
      <c r="AO97" s="103"/>
      <c r="AP97" s="103"/>
      <c r="AQ97" s="125"/>
      <c r="AR97" s="38"/>
      <c r="AS97" s="93" t="s">
        <v>92</v>
      </c>
      <c r="AT97" s="94" t="s">
        <v>93</v>
      </c>
      <c r="AU97" s="94" t="s">
        <v>45</v>
      </c>
      <c r="AV97" s="95" t="s">
        <v>68</v>
      </c>
    </row>
    <row r="98" s="1" customFormat="1" ht="19.92" customHeight="1">
      <c r="B98" s="36"/>
      <c r="C98" s="37"/>
      <c r="D98" s="126" t="s">
        <v>94</v>
      </c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37"/>
      <c r="AD98" s="37"/>
      <c r="AE98" s="37"/>
      <c r="AF98" s="37"/>
      <c r="AG98" s="127">
        <f>ROUND(AG94 * AS98, 2)</f>
        <v>0</v>
      </c>
      <c r="AH98" s="128"/>
      <c r="AI98" s="128"/>
      <c r="AJ98" s="128"/>
      <c r="AK98" s="128"/>
      <c r="AL98" s="128"/>
      <c r="AM98" s="128"/>
      <c r="AN98" s="128">
        <f>ROUND(AG98 + AV98, 2)</f>
        <v>0</v>
      </c>
      <c r="AO98" s="128"/>
      <c r="AP98" s="128"/>
      <c r="AQ98" s="37"/>
      <c r="AR98" s="38"/>
      <c r="AS98" s="129">
        <v>0</v>
      </c>
      <c r="AT98" s="130" t="s">
        <v>95</v>
      </c>
      <c r="AU98" s="130" t="s">
        <v>46</v>
      </c>
      <c r="AV98" s="131">
        <f>ROUND(IF(AU98="základní",AG98*L32,IF(AU98="snížená",AG98*L33,0)), 2)</f>
        <v>0</v>
      </c>
      <c r="BV98" s="13" t="s">
        <v>96</v>
      </c>
      <c r="BY98" s="132">
        <f>IF(AU98="základní",AV98,0)</f>
        <v>0</v>
      </c>
      <c r="BZ98" s="132">
        <f>IF(AU98="snížená",AV98,0)</f>
        <v>0</v>
      </c>
      <c r="CA98" s="132">
        <v>0</v>
      </c>
      <c r="CB98" s="132">
        <v>0</v>
      </c>
      <c r="CC98" s="132">
        <v>0</v>
      </c>
      <c r="CD98" s="132">
        <f>IF(AU98="základní",AG98,0)</f>
        <v>0</v>
      </c>
      <c r="CE98" s="132">
        <f>IF(AU98="snížená",AG98,0)</f>
        <v>0</v>
      </c>
      <c r="CF98" s="132">
        <f>IF(AU98="zákl. přenesená",AG98,0)</f>
        <v>0</v>
      </c>
      <c r="CG98" s="132">
        <f>IF(AU98="sníž. přenesená",AG98,0)</f>
        <v>0</v>
      </c>
      <c r="CH98" s="132">
        <f>IF(AU98="nulová",AG98,0)</f>
        <v>0</v>
      </c>
      <c r="CI98" s="13">
        <f>IF(AU98="základní",1,IF(AU98="snížená",2,IF(AU98="zákl. přenesená",4,IF(AU98="sníž. přenesená",5,3))))</f>
        <v>1</v>
      </c>
      <c r="CJ98" s="13">
        <f>IF(AT98="stavební čast",1,IF(AT98="investiční čast",2,3))</f>
        <v>1</v>
      </c>
      <c r="CK98" s="13" t="str">
        <f>IF(D98="Vyplň vlastní","","x")</f>
        <v>x</v>
      </c>
    </row>
    <row r="99" s="1" customFormat="1" ht="19.92" customHeight="1">
      <c r="B99" s="36"/>
      <c r="C99" s="37"/>
      <c r="D99" s="133" t="s">
        <v>97</v>
      </c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37"/>
      <c r="AD99" s="37"/>
      <c r="AE99" s="37"/>
      <c r="AF99" s="37"/>
      <c r="AG99" s="127">
        <f>ROUND(AG94 * AS99, 2)</f>
        <v>0</v>
      </c>
      <c r="AH99" s="128"/>
      <c r="AI99" s="128"/>
      <c r="AJ99" s="128"/>
      <c r="AK99" s="128"/>
      <c r="AL99" s="128"/>
      <c r="AM99" s="128"/>
      <c r="AN99" s="128">
        <f>ROUND(AG99 + AV99, 2)</f>
        <v>0</v>
      </c>
      <c r="AO99" s="128"/>
      <c r="AP99" s="128"/>
      <c r="AQ99" s="37"/>
      <c r="AR99" s="38"/>
      <c r="AS99" s="129">
        <v>0</v>
      </c>
      <c r="AT99" s="130" t="s">
        <v>95</v>
      </c>
      <c r="AU99" s="130" t="s">
        <v>46</v>
      </c>
      <c r="AV99" s="131">
        <f>ROUND(IF(AU99="základní",AG99*L32,IF(AU99="snížená",AG99*L33,0)), 2)</f>
        <v>0</v>
      </c>
      <c r="BV99" s="13" t="s">
        <v>98</v>
      </c>
      <c r="BY99" s="132">
        <f>IF(AU99="základní",AV99,0)</f>
        <v>0</v>
      </c>
      <c r="BZ99" s="132">
        <f>IF(AU99="snížená",AV99,0)</f>
        <v>0</v>
      </c>
      <c r="CA99" s="132">
        <v>0</v>
      </c>
      <c r="CB99" s="132">
        <v>0</v>
      </c>
      <c r="CC99" s="132">
        <v>0</v>
      </c>
      <c r="CD99" s="132">
        <f>IF(AU99="základní",AG99,0)</f>
        <v>0</v>
      </c>
      <c r="CE99" s="132">
        <f>IF(AU99="snížená",AG99,0)</f>
        <v>0</v>
      </c>
      <c r="CF99" s="132">
        <f>IF(AU99="zákl. přenesená",AG99,0)</f>
        <v>0</v>
      </c>
      <c r="CG99" s="132">
        <f>IF(AU99="sníž. přenesená",AG99,0)</f>
        <v>0</v>
      </c>
      <c r="CH99" s="132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čast",1,IF(AT99="investiční čast",2,3))</f>
        <v>1</v>
      </c>
      <c r="CK99" s="13" t="str">
        <f>IF(D99="Vyplň vlastní","","x")</f>
        <v/>
      </c>
    </row>
    <row r="100" s="1" customFormat="1" ht="19.92" customHeight="1">
      <c r="B100" s="36"/>
      <c r="C100" s="37"/>
      <c r="D100" s="133" t="s">
        <v>97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37"/>
      <c r="AD100" s="37"/>
      <c r="AE100" s="37"/>
      <c r="AF100" s="37"/>
      <c r="AG100" s="127">
        <f>ROUND(AG94 * AS100, 2)</f>
        <v>0</v>
      </c>
      <c r="AH100" s="128"/>
      <c r="AI100" s="128"/>
      <c r="AJ100" s="128"/>
      <c r="AK100" s="128"/>
      <c r="AL100" s="128"/>
      <c r="AM100" s="128"/>
      <c r="AN100" s="128">
        <f>ROUND(AG100 + AV100, 2)</f>
        <v>0</v>
      </c>
      <c r="AO100" s="128"/>
      <c r="AP100" s="128"/>
      <c r="AQ100" s="37"/>
      <c r="AR100" s="38"/>
      <c r="AS100" s="129">
        <v>0</v>
      </c>
      <c r="AT100" s="130" t="s">
        <v>95</v>
      </c>
      <c r="AU100" s="130" t="s">
        <v>46</v>
      </c>
      <c r="AV100" s="131">
        <f>ROUND(IF(AU100="základní",AG100*L32,IF(AU100="snížená",AG100*L33,0)), 2)</f>
        <v>0</v>
      </c>
      <c r="BV100" s="13" t="s">
        <v>98</v>
      </c>
      <c r="BY100" s="132">
        <f>IF(AU100="základní",AV100,0)</f>
        <v>0</v>
      </c>
      <c r="BZ100" s="132">
        <f>IF(AU100="snížená",AV100,0)</f>
        <v>0</v>
      </c>
      <c r="CA100" s="132">
        <v>0</v>
      </c>
      <c r="CB100" s="132">
        <v>0</v>
      </c>
      <c r="CC100" s="132">
        <v>0</v>
      </c>
      <c r="CD100" s="132">
        <f>IF(AU100="základní",AG100,0)</f>
        <v>0</v>
      </c>
      <c r="CE100" s="132">
        <f>IF(AU100="snížená",AG100,0)</f>
        <v>0</v>
      </c>
      <c r="CF100" s="132">
        <f>IF(AU100="zákl. přenesená",AG100,0)</f>
        <v>0</v>
      </c>
      <c r="CG100" s="132">
        <f>IF(AU100="sníž. přenesená",AG100,0)</f>
        <v>0</v>
      </c>
      <c r="CH100" s="132">
        <f>IF(AU100="nulová",AG100,0)</f>
        <v>0</v>
      </c>
      <c r="CI100" s="13">
        <f>IF(AU100="základní",1,IF(AU100="snížená",2,IF(AU100="zákl. přenesená",4,IF(AU100="sníž. přenesená",5,3))))</f>
        <v>1</v>
      </c>
      <c r="CJ100" s="13">
        <f>IF(AT100="stavební čast",1,IF(AT100="investiční čast",2,3))</f>
        <v>1</v>
      </c>
      <c r="CK100" s="13" t="str">
        <f>IF(D100="Vyplň vlastní","","x")</f>
        <v/>
      </c>
    </row>
    <row r="101" s="1" customFormat="1" ht="19.92" customHeight="1">
      <c r="B101" s="36"/>
      <c r="C101" s="37"/>
      <c r="D101" s="133" t="s">
        <v>97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37"/>
      <c r="AD101" s="37"/>
      <c r="AE101" s="37"/>
      <c r="AF101" s="37"/>
      <c r="AG101" s="127">
        <f>ROUND(AG94 * AS101, 2)</f>
        <v>0</v>
      </c>
      <c r="AH101" s="128"/>
      <c r="AI101" s="128"/>
      <c r="AJ101" s="128"/>
      <c r="AK101" s="128"/>
      <c r="AL101" s="128"/>
      <c r="AM101" s="128"/>
      <c r="AN101" s="128">
        <f>ROUND(AG101 + AV101, 2)</f>
        <v>0</v>
      </c>
      <c r="AO101" s="128"/>
      <c r="AP101" s="128"/>
      <c r="AQ101" s="37"/>
      <c r="AR101" s="38"/>
      <c r="AS101" s="134">
        <v>0</v>
      </c>
      <c r="AT101" s="135" t="s">
        <v>95</v>
      </c>
      <c r="AU101" s="135" t="s">
        <v>46</v>
      </c>
      <c r="AV101" s="136">
        <f>ROUND(IF(AU101="základní",AG101*L32,IF(AU101="snížená",AG101*L33,0)), 2)</f>
        <v>0</v>
      </c>
      <c r="BV101" s="13" t="s">
        <v>98</v>
      </c>
      <c r="BY101" s="132">
        <f>IF(AU101="základní",AV101,0)</f>
        <v>0</v>
      </c>
      <c r="BZ101" s="132">
        <f>IF(AU101="snížená",AV101,0)</f>
        <v>0</v>
      </c>
      <c r="CA101" s="132">
        <v>0</v>
      </c>
      <c r="CB101" s="132">
        <v>0</v>
      </c>
      <c r="CC101" s="132">
        <v>0</v>
      </c>
      <c r="CD101" s="132">
        <f>IF(AU101="základní",AG101,0)</f>
        <v>0</v>
      </c>
      <c r="CE101" s="132">
        <f>IF(AU101="snížená",AG101,0)</f>
        <v>0</v>
      </c>
      <c r="CF101" s="132">
        <f>IF(AU101="zákl. přenesená",AG101,0)</f>
        <v>0</v>
      </c>
      <c r="CG101" s="132">
        <f>IF(AU101="sníž. přenesená",AG101,0)</f>
        <v>0</v>
      </c>
      <c r="CH101" s="132">
        <f>IF(AU101="nulová",AG101,0)</f>
        <v>0</v>
      </c>
      <c r="CI101" s="13">
        <f>IF(AU101="základní",1,IF(AU101="snížená",2,IF(AU101="zákl. přenesená",4,IF(AU101="sníž. přenesená",5,3))))</f>
        <v>1</v>
      </c>
      <c r="CJ101" s="13">
        <f>IF(AT101="stavební čast",1,IF(AT101="investiční čast",2,3))</f>
        <v>1</v>
      </c>
      <c r="CK101" s="13" t="str">
        <f>IF(D101="Vyplň vlastní","","x")</f>
        <v/>
      </c>
    </row>
    <row r="102" s="1" customFormat="1" ht="10.8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</row>
    <row r="103" s="1" customFormat="1" ht="30" customHeight="1">
      <c r="B103" s="36"/>
      <c r="C103" s="137" t="s">
        <v>99</v>
      </c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9">
        <f>ROUND(AG94 + AG97, 2)</f>
        <v>0</v>
      </c>
      <c r="AH103" s="139"/>
      <c r="AI103" s="139"/>
      <c r="AJ103" s="139"/>
      <c r="AK103" s="139"/>
      <c r="AL103" s="139"/>
      <c r="AM103" s="139"/>
      <c r="AN103" s="139">
        <f>ROUND(AN94 + AN97, 2)</f>
        <v>0</v>
      </c>
      <c r="AO103" s="139"/>
      <c r="AP103" s="139"/>
      <c r="AQ103" s="138"/>
      <c r="AR103" s="38"/>
    </row>
    <row r="104" s="1" customFormat="1" ht="6.96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38"/>
    </row>
  </sheetData>
  <sheetProtection sheet="1" formatColumns="0" formatRows="0" objects="1" scenarios="1" spinCount="100000" saltValue="DVRgEis+MEQKuukJK+0NIjqdr6TwyX/VahgaxAMiiSMe85dAZXkv6k1B40vtOX2ZXB7LqPI7cWlRsgNvXTKwDg==" hashValue="tYQWmKoDo5Chk49qlcdna+TGA8q3OGZXmj37lxNvTK2F/iUlgDEmPJC2niWcoQ1rHR4S93cu/XGqO5hu5zFj7w==" algorithmName="SHA-512" password="CC35"/>
  <mergeCells count="60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D98:AB98"/>
    <mergeCell ref="AG98:AM98"/>
    <mergeCell ref="AN98:AP98"/>
    <mergeCell ref="D99:AB99"/>
    <mergeCell ref="AG99:AM99"/>
    <mergeCell ref="AN99:AP99"/>
    <mergeCell ref="D100:AB100"/>
    <mergeCell ref="AG100:AM100"/>
    <mergeCell ref="AN100:AP100"/>
    <mergeCell ref="D101:AB101"/>
    <mergeCell ref="AG101:AM101"/>
    <mergeCell ref="AN101:AP101"/>
    <mergeCell ref="AG97:AM97"/>
    <mergeCell ref="AN97:AP97"/>
    <mergeCell ref="AG103:AM103"/>
    <mergeCell ref="AN103:AP103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L85:AO85"/>
    <mergeCell ref="AM90:AP90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BE5:BE34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SO_01 - Libenice (9C a 8C2)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40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89</v>
      </c>
    </row>
    <row r="3" ht="6.96" customHeight="1">
      <c r="B3" s="141"/>
      <c r="C3" s="142"/>
      <c r="D3" s="142"/>
      <c r="E3" s="142"/>
      <c r="F3" s="142"/>
      <c r="G3" s="142"/>
      <c r="H3" s="142"/>
      <c r="I3" s="143"/>
      <c r="J3" s="142"/>
      <c r="K3" s="142"/>
      <c r="L3" s="16"/>
      <c r="AT3" s="13" t="s">
        <v>90</v>
      </c>
    </row>
    <row r="4" ht="24.96" customHeight="1">
      <c r="B4" s="16"/>
      <c r="D4" s="144" t="s">
        <v>100</v>
      </c>
      <c r="L4" s="16"/>
      <c r="M4" s="145" t="s">
        <v>10</v>
      </c>
      <c r="AT4" s="13" t="s">
        <v>4</v>
      </c>
    </row>
    <row r="5" ht="6.96" customHeight="1">
      <c r="B5" s="16"/>
      <c r="L5" s="16"/>
    </row>
    <row r="6" ht="12" customHeight="1">
      <c r="B6" s="16"/>
      <c r="D6" s="146" t="s">
        <v>16</v>
      </c>
      <c r="L6" s="16"/>
    </row>
    <row r="7" ht="16.5" customHeight="1">
      <c r="B7" s="16"/>
      <c r="E7" s="147" t="str">
        <f>'Rekapitulace stavby'!K6</f>
        <v>Oprava komunikace - Libenice</v>
      </c>
      <c r="F7" s="146"/>
      <c r="G7" s="146"/>
      <c r="H7" s="146"/>
      <c r="L7" s="16"/>
    </row>
    <row r="8" s="1" customFormat="1" ht="12" customHeight="1">
      <c r="B8" s="38"/>
      <c r="D8" s="146" t="s">
        <v>101</v>
      </c>
      <c r="I8" s="148"/>
      <c r="L8" s="38"/>
    </row>
    <row r="9" s="1" customFormat="1" ht="36.96" customHeight="1">
      <c r="B9" s="38"/>
      <c r="E9" s="149" t="s">
        <v>102</v>
      </c>
      <c r="F9" s="1"/>
      <c r="G9" s="1"/>
      <c r="H9" s="1"/>
      <c r="I9" s="148"/>
      <c r="L9" s="38"/>
    </row>
    <row r="10" s="1" customFormat="1">
      <c r="B10" s="38"/>
      <c r="I10" s="148"/>
      <c r="L10" s="38"/>
    </row>
    <row r="11" s="1" customFormat="1" ht="12" customHeight="1">
      <c r="B11" s="38"/>
      <c r="D11" s="146" t="s">
        <v>19</v>
      </c>
      <c r="F11" s="150" t="s">
        <v>1</v>
      </c>
      <c r="I11" s="151" t="s">
        <v>20</v>
      </c>
      <c r="J11" s="150" t="s">
        <v>1</v>
      </c>
      <c r="L11" s="38"/>
    </row>
    <row r="12" s="1" customFormat="1" ht="12" customHeight="1">
      <c r="B12" s="38"/>
      <c r="D12" s="146" t="s">
        <v>22</v>
      </c>
      <c r="F12" s="150" t="s">
        <v>23</v>
      </c>
      <c r="I12" s="151" t="s">
        <v>24</v>
      </c>
      <c r="J12" s="152" t="str">
        <f>'Rekapitulace stavby'!AN8</f>
        <v>18. 1. 2019</v>
      </c>
      <c r="L12" s="38"/>
    </row>
    <row r="13" s="1" customFormat="1" ht="10.8" customHeight="1">
      <c r="B13" s="38"/>
      <c r="I13" s="148"/>
      <c r="L13" s="38"/>
    </row>
    <row r="14" s="1" customFormat="1" ht="12" customHeight="1">
      <c r="B14" s="38"/>
      <c r="D14" s="146" t="s">
        <v>28</v>
      </c>
      <c r="I14" s="151" t="s">
        <v>29</v>
      </c>
      <c r="J14" s="150" t="str">
        <f>IF('Rekapitulace stavby'!AN10="","",'Rekapitulace stavby'!AN10)</f>
        <v/>
      </c>
      <c r="L14" s="38"/>
    </row>
    <row r="15" s="1" customFormat="1" ht="18" customHeight="1">
      <c r="B15" s="38"/>
      <c r="E15" s="150" t="str">
        <f>IF('Rekapitulace stavby'!E11="","",'Rekapitulace stavby'!E11)</f>
        <v xml:space="preserve"> </v>
      </c>
      <c r="I15" s="151" t="s">
        <v>31</v>
      </c>
      <c r="J15" s="150" t="str">
        <f>IF('Rekapitulace stavby'!AN11="","",'Rekapitulace stavby'!AN11)</f>
        <v/>
      </c>
      <c r="L15" s="38"/>
    </row>
    <row r="16" s="1" customFormat="1" ht="6.96" customHeight="1">
      <c r="B16" s="38"/>
      <c r="I16" s="148"/>
      <c r="L16" s="38"/>
    </row>
    <row r="17" s="1" customFormat="1" ht="12" customHeight="1">
      <c r="B17" s="38"/>
      <c r="D17" s="146" t="s">
        <v>32</v>
      </c>
      <c r="I17" s="151" t="s">
        <v>29</v>
      </c>
      <c r="J17" s="29" t="str">
        <f>'Rekapitulace stavby'!AN13</f>
        <v>Vyplň údaj</v>
      </c>
      <c r="L17" s="38"/>
    </row>
    <row r="18" s="1" customFormat="1" ht="18" customHeight="1">
      <c r="B18" s="38"/>
      <c r="E18" s="29" t="str">
        <f>'Rekapitulace stavby'!E14</f>
        <v>Vyplň údaj</v>
      </c>
      <c r="F18" s="150"/>
      <c r="G18" s="150"/>
      <c r="H18" s="150"/>
      <c r="I18" s="151" t="s">
        <v>31</v>
      </c>
      <c r="J18" s="29" t="str">
        <f>'Rekapitulace stavby'!AN14</f>
        <v>Vyplň údaj</v>
      </c>
      <c r="L18" s="38"/>
    </row>
    <row r="19" s="1" customFormat="1" ht="6.96" customHeight="1">
      <c r="B19" s="38"/>
      <c r="I19" s="148"/>
      <c r="L19" s="38"/>
    </row>
    <row r="20" s="1" customFormat="1" ht="12" customHeight="1">
      <c r="B20" s="38"/>
      <c r="D20" s="146" t="s">
        <v>34</v>
      </c>
      <c r="I20" s="151" t="s">
        <v>29</v>
      </c>
      <c r="J20" s="150" t="str">
        <f>IF('Rekapitulace stavby'!AN16="","",'Rekapitulace stavby'!AN16)</f>
        <v/>
      </c>
      <c r="L20" s="38"/>
    </row>
    <row r="21" s="1" customFormat="1" ht="18" customHeight="1">
      <c r="B21" s="38"/>
      <c r="E21" s="150" t="str">
        <f>IF('Rekapitulace stavby'!E17="","",'Rekapitulace stavby'!E17)</f>
        <v xml:space="preserve"> </v>
      </c>
      <c r="I21" s="151" t="s">
        <v>31</v>
      </c>
      <c r="J21" s="150" t="str">
        <f>IF('Rekapitulace stavby'!AN17="","",'Rekapitulace stavby'!AN17)</f>
        <v/>
      </c>
      <c r="L21" s="38"/>
    </row>
    <row r="22" s="1" customFormat="1" ht="6.96" customHeight="1">
      <c r="B22" s="38"/>
      <c r="I22" s="148"/>
      <c r="L22" s="38"/>
    </row>
    <row r="23" s="1" customFormat="1" ht="12" customHeight="1">
      <c r="B23" s="38"/>
      <c r="D23" s="146" t="s">
        <v>36</v>
      </c>
      <c r="I23" s="151" t="s">
        <v>29</v>
      </c>
      <c r="J23" s="150" t="s">
        <v>1</v>
      </c>
      <c r="L23" s="38"/>
    </row>
    <row r="24" s="1" customFormat="1" ht="18" customHeight="1">
      <c r="B24" s="38"/>
      <c r="E24" s="150" t="s">
        <v>37</v>
      </c>
      <c r="I24" s="151" t="s">
        <v>31</v>
      </c>
      <c r="J24" s="150" t="s">
        <v>1</v>
      </c>
      <c r="L24" s="38"/>
    </row>
    <row r="25" s="1" customFormat="1" ht="6.96" customHeight="1">
      <c r="B25" s="38"/>
      <c r="I25" s="148"/>
      <c r="L25" s="38"/>
    </row>
    <row r="26" s="1" customFormat="1" ht="12" customHeight="1">
      <c r="B26" s="38"/>
      <c r="D26" s="146" t="s">
        <v>38</v>
      </c>
      <c r="I26" s="148"/>
      <c r="L26" s="38"/>
    </row>
    <row r="27" s="7" customFormat="1" ht="16.5" customHeight="1">
      <c r="B27" s="153"/>
      <c r="E27" s="154" t="s">
        <v>1</v>
      </c>
      <c r="F27" s="154"/>
      <c r="G27" s="154"/>
      <c r="H27" s="154"/>
      <c r="I27" s="155"/>
      <c r="L27" s="153"/>
    </row>
    <row r="28" s="1" customFormat="1" ht="6.96" customHeight="1">
      <c r="B28" s="38"/>
      <c r="I28" s="148"/>
      <c r="L28" s="38"/>
    </row>
    <row r="29" s="1" customFormat="1" ht="6.96" customHeight="1">
      <c r="B29" s="38"/>
      <c r="D29" s="76"/>
      <c r="E29" s="76"/>
      <c r="F29" s="76"/>
      <c r="G29" s="76"/>
      <c r="H29" s="76"/>
      <c r="I29" s="156"/>
      <c r="J29" s="76"/>
      <c r="K29" s="76"/>
      <c r="L29" s="38"/>
    </row>
    <row r="30" s="1" customFormat="1" ht="14.4" customHeight="1">
      <c r="B30" s="38"/>
      <c r="D30" s="150" t="s">
        <v>103</v>
      </c>
      <c r="I30" s="148"/>
      <c r="J30" s="157">
        <f>J96</f>
        <v>0</v>
      </c>
      <c r="L30" s="38"/>
    </row>
    <row r="31" s="1" customFormat="1" ht="14.4" customHeight="1">
      <c r="B31" s="38"/>
      <c r="D31" s="158" t="s">
        <v>94</v>
      </c>
      <c r="I31" s="148"/>
      <c r="J31" s="157">
        <f>J105</f>
        <v>0</v>
      </c>
      <c r="L31" s="38"/>
    </row>
    <row r="32" s="1" customFormat="1" ht="25.44" customHeight="1">
      <c r="B32" s="38"/>
      <c r="D32" s="159" t="s">
        <v>41</v>
      </c>
      <c r="I32" s="148"/>
      <c r="J32" s="160">
        <f>ROUND(J30 + J31, 2)</f>
        <v>0</v>
      </c>
      <c r="L32" s="38"/>
    </row>
    <row r="33" s="1" customFormat="1" ht="6.96" customHeight="1">
      <c r="B33" s="38"/>
      <c r="D33" s="76"/>
      <c r="E33" s="76"/>
      <c r="F33" s="76"/>
      <c r="G33" s="76"/>
      <c r="H33" s="76"/>
      <c r="I33" s="156"/>
      <c r="J33" s="76"/>
      <c r="K33" s="76"/>
      <c r="L33" s="38"/>
    </row>
    <row r="34" s="1" customFormat="1" ht="14.4" customHeight="1">
      <c r="B34" s="38"/>
      <c r="F34" s="161" t="s">
        <v>43</v>
      </c>
      <c r="I34" s="162" t="s">
        <v>42</v>
      </c>
      <c r="J34" s="161" t="s">
        <v>44</v>
      </c>
      <c r="L34" s="38"/>
    </row>
    <row r="35" s="1" customFormat="1" ht="14.4" customHeight="1">
      <c r="B35" s="38"/>
      <c r="D35" s="163" t="s">
        <v>45</v>
      </c>
      <c r="E35" s="146" t="s">
        <v>46</v>
      </c>
      <c r="F35" s="164">
        <f>ROUND((SUM(BE105:BE112) + SUM(BE132:BE162)),  2)</f>
        <v>0</v>
      </c>
      <c r="I35" s="165">
        <v>0.20999999999999999</v>
      </c>
      <c r="J35" s="164">
        <f>ROUND(((SUM(BE105:BE112) + SUM(BE132:BE162))*I35),  2)</f>
        <v>0</v>
      </c>
      <c r="L35" s="38"/>
    </row>
    <row r="36" s="1" customFormat="1" ht="14.4" customHeight="1">
      <c r="B36" s="38"/>
      <c r="E36" s="146" t="s">
        <v>47</v>
      </c>
      <c r="F36" s="164">
        <f>ROUND((SUM(BF105:BF112) + SUM(BF132:BF162)),  2)</f>
        <v>0</v>
      </c>
      <c r="I36" s="165">
        <v>0.14999999999999999</v>
      </c>
      <c r="J36" s="164">
        <f>ROUND(((SUM(BF105:BF112) + SUM(BF132:BF162))*I36),  2)</f>
        <v>0</v>
      </c>
      <c r="L36" s="38"/>
    </row>
    <row r="37" hidden="1" s="1" customFormat="1" ht="14.4" customHeight="1">
      <c r="B37" s="38"/>
      <c r="E37" s="146" t="s">
        <v>48</v>
      </c>
      <c r="F37" s="164">
        <f>ROUND((SUM(BG105:BG112) + SUM(BG132:BG162)),  2)</f>
        <v>0</v>
      </c>
      <c r="I37" s="165">
        <v>0.20999999999999999</v>
      </c>
      <c r="J37" s="164">
        <f>0</f>
        <v>0</v>
      </c>
      <c r="L37" s="38"/>
    </row>
    <row r="38" hidden="1" s="1" customFormat="1" ht="14.4" customHeight="1">
      <c r="B38" s="38"/>
      <c r="E38" s="146" t="s">
        <v>49</v>
      </c>
      <c r="F38" s="164">
        <f>ROUND((SUM(BH105:BH112) + SUM(BH132:BH162)),  2)</f>
        <v>0</v>
      </c>
      <c r="I38" s="165">
        <v>0.14999999999999999</v>
      </c>
      <c r="J38" s="164">
        <f>0</f>
        <v>0</v>
      </c>
      <c r="L38" s="38"/>
    </row>
    <row r="39" hidden="1" s="1" customFormat="1" ht="14.4" customHeight="1">
      <c r="B39" s="38"/>
      <c r="E39" s="146" t="s">
        <v>50</v>
      </c>
      <c r="F39" s="164">
        <f>ROUND((SUM(BI105:BI112) + SUM(BI132:BI162)),  2)</f>
        <v>0</v>
      </c>
      <c r="I39" s="165">
        <v>0</v>
      </c>
      <c r="J39" s="164">
        <f>0</f>
        <v>0</v>
      </c>
      <c r="L39" s="38"/>
    </row>
    <row r="40" s="1" customFormat="1" ht="6.96" customHeight="1">
      <c r="B40" s="38"/>
      <c r="I40" s="148"/>
      <c r="L40" s="38"/>
    </row>
    <row r="41" s="1" customFormat="1" ht="25.44" customHeight="1">
      <c r="B41" s="38"/>
      <c r="C41" s="166"/>
      <c r="D41" s="167" t="s">
        <v>51</v>
      </c>
      <c r="E41" s="168"/>
      <c r="F41" s="168"/>
      <c r="G41" s="169" t="s">
        <v>52</v>
      </c>
      <c r="H41" s="170" t="s">
        <v>53</v>
      </c>
      <c r="I41" s="171"/>
      <c r="J41" s="172">
        <f>SUM(J32:J39)</f>
        <v>0</v>
      </c>
      <c r="K41" s="173"/>
      <c r="L41" s="38"/>
    </row>
    <row r="42" s="1" customFormat="1" ht="14.4" customHeight="1">
      <c r="B42" s="38"/>
      <c r="I42" s="148"/>
      <c r="L42" s="38"/>
    </row>
    <row r="43" ht="14.4" customHeight="1">
      <c r="B43" s="16"/>
      <c r="L43" s="16"/>
    </row>
    <row r="44" ht="14.4" customHeight="1">
      <c r="B44" s="16"/>
      <c r="L44" s="16"/>
    </row>
    <row r="45" ht="14.4" customHeight="1">
      <c r="B45" s="16"/>
      <c r="L45" s="16"/>
    </row>
    <row r="46" ht="14.4" customHeight="1">
      <c r="B46" s="16"/>
      <c r="L46" s="16"/>
    </row>
    <row r="47" ht="14.4" customHeight="1">
      <c r="B47" s="16"/>
      <c r="L47" s="16"/>
    </row>
    <row r="48" ht="14.4" customHeight="1">
      <c r="B48" s="16"/>
      <c r="L48" s="16"/>
    </row>
    <row r="49" ht="14.4" customHeight="1">
      <c r="B49" s="16"/>
      <c r="L49" s="16"/>
    </row>
    <row r="50" s="1" customFormat="1" ht="14.4" customHeight="1">
      <c r="B50" s="38"/>
      <c r="D50" s="174" t="s">
        <v>54</v>
      </c>
      <c r="E50" s="175"/>
      <c r="F50" s="175"/>
      <c r="G50" s="174" t="s">
        <v>55</v>
      </c>
      <c r="H50" s="175"/>
      <c r="I50" s="176"/>
      <c r="J50" s="175"/>
      <c r="K50" s="175"/>
      <c r="L50" s="38"/>
    </row>
    <row r="51">
      <c r="B51" s="16"/>
      <c r="L51" s="16"/>
    </row>
    <row r="52">
      <c r="B52" s="16"/>
      <c r="L52" s="16"/>
    </row>
    <row r="53">
      <c r="B53" s="16"/>
      <c r="L53" s="16"/>
    </row>
    <row r="54">
      <c r="B54" s="16"/>
      <c r="L54" s="16"/>
    </row>
    <row r="55">
      <c r="B55" s="16"/>
      <c r="L55" s="16"/>
    </row>
    <row r="56">
      <c r="B56" s="16"/>
      <c r="L56" s="16"/>
    </row>
    <row r="57">
      <c r="B57" s="16"/>
      <c r="L57" s="16"/>
    </row>
    <row r="58">
      <c r="B58" s="16"/>
      <c r="L58" s="16"/>
    </row>
    <row r="59">
      <c r="B59" s="16"/>
      <c r="L59" s="16"/>
    </row>
    <row r="60">
      <c r="B60" s="16"/>
      <c r="L60" s="16"/>
    </row>
    <row r="61" s="1" customFormat="1">
      <c r="B61" s="38"/>
      <c r="D61" s="177" t="s">
        <v>56</v>
      </c>
      <c r="E61" s="178"/>
      <c r="F61" s="179" t="s">
        <v>57</v>
      </c>
      <c r="G61" s="177" t="s">
        <v>56</v>
      </c>
      <c r="H61" s="178"/>
      <c r="I61" s="180"/>
      <c r="J61" s="181" t="s">
        <v>57</v>
      </c>
      <c r="K61" s="178"/>
      <c r="L61" s="38"/>
    </row>
    <row r="62">
      <c r="B62" s="16"/>
      <c r="L62" s="16"/>
    </row>
    <row r="63">
      <c r="B63" s="16"/>
      <c r="L63" s="16"/>
    </row>
    <row r="64">
      <c r="B64" s="16"/>
      <c r="L64" s="16"/>
    </row>
    <row r="65" s="1" customFormat="1">
      <c r="B65" s="38"/>
      <c r="D65" s="174" t="s">
        <v>58</v>
      </c>
      <c r="E65" s="175"/>
      <c r="F65" s="175"/>
      <c r="G65" s="174" t="s">
        <v>59</v>
      </c>
      <c r="H65" s="175"/>
      <c r="I65" s="176"/>
      <c r="J65" s="175"/>
      <c r="K65" s="175"/>
      <c r="L65" s="38"/>
    </row>
    <row r="66">
      <c r="B66" s="16"/>
      <c r="L66" s="16"/>
    </row>
    <row r="67">
      <c r="B67" s="16"/>
      <c r="L67" s="16"/>
    </row>
    <row r="68">
      <c r="B68" s="16"/>
      <c r="L68" s="16"/>
    </row>
    <row r="69">
      <c r="B69" s="16"/>
      <c r="L69" s="16"/>
    </row>
    <row r="70">
      <c r="B70" s="16"/>
      <c r="L70" s="16"/>
    </row>
    <row r="71">
      <c r="B71" s="16"/>
      <c r="L71" s="16"/>
    </row>
    <row r="72">
      <c r="B72" s="16"/>
      <c r="L72" s="16"/>
    </row>
    <row r="73">
      <c r="B73" s="16"/>
      <c r="L73" s="16"/>
    </row>
    <row r="74">
      <c r="B74" s="16"/>
      <c r="L74" s="16"/>
    </row>
    <row r="75">
      <c r="B75" s="16"/>
      <c r="L75" s="16"/>
    </row>
    <row r="76" s="1" customFormat="1">
      <c r="B76" s="38"/>
      <c r="D76" s="177" t="s">
        <v>56</v>
      </c>
      <c r="E76" s="178"/>
      <c r="F76" s="179" t="s">
        <v>57</v>
      </c>
      <c r="G76" s="177" t="s">
        <v>56</v>
      </c>
      <c r="H76" s="178"/>
      <c r="I76" s="180"/>
      <c r="J76" s="181" t="s">
        <v>57</v>
      </c>
      <c r="K76" s="178"/>
      <c r="L76" s="38"/>
    </row>
    <row r="77" s="1" customFormat="1" ht="14.4" customHeight="1"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38"/>
    </row>
    <row r="81" s="1" customFormat="1" ht="6.96" customHeight="1"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38"/>
    </row>
    <row r="82" s="1" customFormat="1" ht="24.96" customHeight="1">
      <c r="B82" s="36"/>
      <c r="C82" s="19" t="s">
        <v>104</v>
      </c>
      <c r="D82" s="37"/>
      <c r="E82" s="37"/>
      <c r="F82" s="37"/>
      <c r="G82" s="37"/>
      <c r="H82" s="37"/>
      <c r="I82" s="148"/>
      <c r="J82" s="37"/>
      <c r="K82" s="37"/>
      <c r="L82" s="38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48"/>
      <c r="J83" s="37"/>
      <c r="K83" s="37"/>
      <c r="L83" s="38"/>
    </row>
    <row r="84" s="1" customFormat="1" ht="12" customHeight="1">
      <c r="B84" s="36"/>
      <c r="C84" s="28" t="s">
        <v>16</v>
      </c>
      <c r="D84" s="37"/>
      <c r="E84" s="37"/>
      <c r="F84" s="37"/>
      <c r="G84" s="37"/>
      <c r="H84" s="37"/>
      <c r="I84" s="148"/>
      <c r="J84" s="37"/>
      <c r="K84" s="37"/>
      <c r="L84" s="38"/>
    </row>
    <row r="85" s="1" customFormat="1" ht="16.5" customHeight="1">
      <c r="B85" s="36"/>
      <c r="C85" s="37"/>
      <c r="D85" s="37"/>
      <c r="E85" s="188" t="str">
        <f>E7</f>
        <v>Oprava komunikace - Libenice</v>
      </c>
      <c r="F85" s="28"/>
      <c r="G85" s="28"/>
      <c r="H85" s="28"/>
      <c r="I85" s="148"/>
      <c r="J85" s="37"/>
      <c r="K85" s="37"/>
      <c r="L85" s="38"/>
    </row>
    <row r="86" s="1" customFormat="1" ht="12" customHeight="1">
      <c r="B86" s="36"/>
      <c r="C86" s="28" t="s">
        <v>101</v>
      </c>
      <c r="D86" s="37"/>
      <c r="E86" s="37"/>
      <c r="F86" s="37"/>
      <c r="G86" s="37"/>
      <c r="H86" s="37"/>
      <c r="I86" s="148"/>
      <c r="J86" s="37"/>
      <c r="K86" s="37"/>
      <c r="L86" s="38"/>
    </row>
    <row r="87" s="1" customFormat="1" ht="16.5" customHeight="1">
      <c r="B87" s="36"/>
      <c r="C87" s="37"/>
      <c r="D87" s="37"/>
      <c r="E87" s="69" t="str">
        <f>E9</f>
        <v>SO_01 - Libenice (9C a 8C2)</v>
      </c>
      <c r="F87" s="37"/>
      <c r="G87" s="37"/>
      <c r="H87" s="37"/>
      <c r="I87" s="148"/>
      <c r="J87" s="37"/>
      <c r="K87" s="37"/>
      <c r="L87" s="38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48"/>
      <c r="J88" s="37"/>
      <c r="K88" s="37"/>
      <c r="L88" s="38"/>
    </row>
    <row r="89" s="1" customFormat="1" ht="12" customHeight="1">
      <c r="B89" s="36"/>
      <c r="C89" s="28" t="s">
        <v>22</v>
      </c>
      <c r="D89" s="37"/>
      <c r="E89" s="37"/>
      <c r="F89" s="23" t="str">
        <f>F12</f>
        <v>Libenice</v>
      </c>
      <c r="G89" s="37"/>
      <c r="H89" s="37"/>
      <c r="I89" s="151" t="s">
        <v>24</v>
      </c>
      <c r="J89" s="72" t="str">
        <f>IF(J12="","",J12)</f>
        <v>18. 1. 2019</v>
      </c>
      <c r="K89" s="37"/>
      <c r="L89" s="38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48"/>
      <c r="J90" s="37"/>
      <c r="K90" s="37"/>
      <c r="L90" s="38"/>
    </row>
    <row r="91" s="1" customFormat="1" ht="15.15" customHeight="1">
      <c r="B91" s="36"/>
      <c r="C91" s="28" t="s">
        <v>28</v>
      </c>
      <c r="D91" s="37"/>
      <c r="E91" s="37"/>
      <c r="F91" s="23" t="str">
        <f>E15</f>
        <v xml:space="preserve"> </v>
      </c>
      <c r="G91" s="37"/>
      <c r="H91" s="37"/>
      <c r="I91" s="151" t="s">
        <v>34</v>
      </c>
      <c r="J91" s="32" t="str">
        <f>E21</f>
        <v xml:space="preserve"> </v>
      </c>
      <c r="K91" s="37"/>
      <c r="L91" s="38"/>
    </row>
    <row r="92" s="1" customFormat="1" ht="15.15" customHeight="1">
      <c r="B92" s="36"/>
      <c r="C92" s="28" t="s">
        <v>32</v>
      </c>
      <c r="D92" s="37"/>
      <c r="E92" s="37"/>
      <c r="F92" s="23" t="str">
        <f>IF(E18="","",E18)</f>
        <v>Vyplň údaj</v>
      </c>
      <c r="G92" s="37"/>
      <c r="H92" s="37"/>
      <c r="I92" s="151" t="s">
        <v>36</v>
      </c>
      <c r="J92" s="32" t="str">
        <f>E24</f>
        <v>Kadeřábek</v>
      </c>
      <c r="K92" s="37"/>
      <c r="L92" s="38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48"/>
      <c r="J93" s="37"/>
      <c r="K93" s="37"/>
      <c r="L93" s="38"/>
    </row>
    <row r="94" s="1" customFormat="1" ht="29.28" customHeight="1">
      <c r="B94" s="36"/>
      <c r="C94" s="189" t="s">
        <v>105</v>
      </c>
      <c r="D94" s="138"/>
      <c r="E94" s="138"/>
      <c r="F94" s="138"/>
      <c r="G94" s="138"/>
      <c r="H94" s="138"/>
      <c r="I94" s="190"/>
      <c r="J94" s="191" t="s">
        <v>106</v>
      </c>
      <c r="K94" s="138"/>
      <c r="L94" s="38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48"/>
      <c r="J95" s="37"/>
      <c r="K95" s="37"/>
      <c r="L95" s="38"/>
    </row>
    <row r="96" s="1" customFormat="1" ht="22.8" customHeight="1">
      <c r="B96" s="36"/>
      <c r="C96" s="192" t="s">
        <v>107</v>
      </c>
      <c r="D96" s="37"/>
      <c r="E96" s="37"/>
      <c r="F96" s="37"/>
      <c r="G96" s="37"/>
      <c r="H96" s="37"/>
      <c r="I96" s="148"/>
      <c r="J96" s="103">
        <f>J132</f>
        <v>0</v>
      </c>
      <c r="K96" s="37"/>
      <c r="L96" s="38"/>
      <c r="AU96" s="13" t="s">
        <v>108</v>
      </c>
    </row>
    <row r="97" s="8" customFormat="1" ht="24.96" customHeight="1">
      <c r="B97" s="193"/>
      <c r="C97" s="194"/>
      <c r="D97" s="195" t="s">
        <v>109</v>
      </c>
      <c r="E97" s="196"/>
      <c r="F97" s="196"/>
      <c r="G97" s="196"/>
      <c r="H97" s="196"/>
      <c r="I97" s="197"/>
      <c r="J97" s="198">
        <f>J133</f>
        <v>0</v>
      </c>
      <c r="K97" s="194"/>
      <c r="L97" s="199"/>
    </row>
    <row r="98" s="9" customFormat="1" ht="19.92" customHeight="1">
      <c r="B98" s="200"/>
      <c r="C98" s="201"/>
      <c r="D98" s="202" t="s">
        <v>110</v>
      </c>
      <c r="E98" s="203"/>
      <c r="F98" s="203"/>
      <c r="G98" s="203"/>
      <c r="H98" s="203"/>
      <c r="I98" s="204"/>
      <c r="J98" s="205">
        <f>J134</f>
        <v>0</v>
      </c>
      <c r="K98" s="201"/>
      <c r="L98" s="206"/>
    </row>
    <row r="99" s="9" customFormat="1" ht="19.92" customHeight="1">
      <c r="B99" s="200"/>
      <c r="C99" s="201"/>
      <c r="D99" s="202" t="s">
        <v>111</v>
      </c>
      <c r="E99" s="203"/>
      <c r="F99" s="203"/>
      <c r="G99" s="203"/>
      <c r="H99" s="203"/>
      <c r="I99" s="204"/>
      <c r="J99" s="205">
        <f>J137</f>
        <v>0</v>
      </c>
      <c r="K99" s="201"/>
      <c r="L99" s="206"/>
    </row>
    <row r="100" s="9" customFormat="1" ht="19.92" customHeight="1">
      <c r="B100" s="200"/>
      <c r="C100" s="201"/>
      <c r="D100" s="202" t="s">
        <v>112</v>
      </c>
      <c r="E100" s="203"/>
      <c r="F100" s="203"/>
      <c r="G100" s="203"/>
      <c r="H100" s="203"/>
      <c r="I100" s="204"/>
      <c r="J100" s="205">
        <f>J151</f>
        <v>0</v>
      </c>
      <c r="K100" s="201"/>
      <c r="L100" s="206"/>
    </row>
    <row r="101" s="9" customFormat="1" ht="19.92" customHeight="1">
      <c r="B101" s="200"/>
      <c r="C101" s="201"/>
      <c r="D101" s="202" t="s">
        <v>113</v>
      </c>
      <c r="E101" s="203"/>
      <c r="F101" s="203"/>
      <c r="G101" s="203"/>
      <c r="H101" s="203"/>
      <c r="I101" s="204"/>
      <c r="J101" s="205">
        <f>J154</f>
        <v>0</v>
      </c>
      <c r="K101" s="201"/>
      <c r="L101" s="206"/>
    </row>
    <row r="102" s="9" customFormat="1" ht="19.92" customHeight="1">
      <c r="B102" s="200"/>
      <c r="C102" s="201"/>
      <c r="D102" s="202" t="s">
        <v>114</v>
      </c>
      <c r="E102" s="203"/>
      <c r="F102" s="203"/>
      <c r="G102" s="203"/>
      <c r="H102" s="203"/>
      <c r="I102" s="204"/>
      <c r="J102" s="205">
        <f>J158</f>
        <v>0</v>
      </c>
      <c r="K102" s="201"/>
      <c r="L102" s="206"/>
    </row>
    <row r="103" s="1" customFormat="1" ht="21.84" customHeight="1">
      <c r="B103" s="36"/>
      <c r="C103" s="37"/>
      <c r="D103" s="37"/>
      <c r="E103" s="37"/>
      <c r="F103" s="37"/>
      <c r="G103" s="37"/>
      <c r="H103" s="37"/>
      <c r="I103" s="148"/>
      <c r="J103" s="37"/>
      <c r="K103" s="37"/>
      <c r="L103" s="38"/>
    </row>
    <row r="104" s="1" customFormat="1" ht="6.96" customHeight="1">
      <c r="B104" s="36"/>
      <c r="C104" s="37"/>
      <c r="D104" s="37"/>
      <c r="E104" s="37"/>
      <c r="F104" s="37"/>
      <c r="G104" s="37"/>
      <c r="H104" s="37"/>
      <c r="I104" s="148"/>
      <c r="J104" s="37"/>
      <c r="K104" s="37"/>
      <c r="L104" s="38"/>
    </row>
    <row r="105" s="1" customFormat="1" ht="29.28" customHeight="1">
      <c r="B105" s="36"/>
      <c r="C105" s="192" t="s">
        <v>115</v>
      </c>
      <c r="D105" s="37"/>
      <c r="E105" s="37"/>
      <c r="F105" s="37"/>
      <c r="G105" s="37"/>
      <c r="H105" s="37"/>
      <c r="I105" s="148"/>
      <c r="J105" s="207">
        <f>ROUND(J106 + J107 + J108 + J109 + J110 + J111,2)</f>
        <v>0</v>
      </c>
      <c r="K105" s="37"/>
      <c r="L105" s="38"/>
      <c r="N105" s="208" t="s">
        <v>45</v>
      </c>
    </row>
    <row r="106" s="1" customFormat="1" ht="18" customHeight="1">
      <c r="B106" s="36"/>
      <c r="C106" s="37"/>
      <c r="D106" s="133" t="s">
        <v>116</v>
      </c>
      <c r="E106" s="126"/>
      <c r="F106" s="126"/>
      <c r="G106" s="37"/>
      <c r="H106" s="37"/>
      <c r="I106" s="148"/>
      <c r="J106" s="127">
        <v>0</v>
      </c>
      <c r="K106" s="37"/>
      <c r="L106" s="209"/>
      <c r="M106" s="148"/>
      <c r="N106" s="210" t="s">
        <v>46</v>
      </c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211" t="s">
        <v>117</v>
      </c>
      <c r="AZ106" s="148"/>
      <c r="BA106" s="148"/>
      <c r="BB106" s="148"/>
      <c r="BC106" s="148"/>
      <c r="BD106" s="148"/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211" t="s">
        <v>21</v>
      </c>
      <c r="BK106" s="148"/>
      <c r="BL106" s="148"/>
      <c r="BM106" s="148"/>
    </row>
    <row r="107" s="1" customFormat="1" ht="18" customHeight="1">
      <c r="B107" s="36"/>
      <c r="C107" s="37"/>
      <c r="D107" s="133" t="s">
        <v>118</v>
      </c>
      <c r="E107" s="126"/>
      <c r="F107" s="126"/>
      <c r="G107" s="37"/>
      <c r="H107" s="37"/>
      <c r="I107" s="148"/>
      <c r="J107" s="127">
        <v>0</v>
      </c>
      <c r="K107" s="37"/>
      <c r="L107" s="209"/>
      <c r="M107" s="148"/>
      <c r="N107" s="210" t="s">
        <v>46</v>
      </c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211" t="s">
        <v>117</v>
      </c>
      <c r="AZ107" s="148"/>
      <c r="BA107" s="148"/>
      <c r="BB107" s="148"/>
      <c r="BC107" s="148"/>
      <c r="BD107" s="148"/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211" t="s">
        <v>21</v>
      </c>
      <c r="BK107" s="148"/>
      <c r="BL107" s="148"/>
      <c r="BM107" s="148"/>
    </row>
    <row r="108" s="1" customFormat="1" ht="18" customHeight="1">
      <c r="B108" s="36"/>
      <c r="C108" s="37"/>
      <c r="D108" s="133" t="s">
        <v>119</v>
      </c>
      <c r="E108" s="126"/>
      <c r="F108" s="126"/>
      <c r="G108" s="37"/>
      <c r="H108" s="37"/>
      <c r="I108" s="148"/>
      <c r="J108" s="127">
        <v>0</v>
      </c>
      <c r="K108" s="37"/>
      <c r="L108" s="209"/>
      <c r="M108" s="148"/>
      <c r="N108" s="210" t="s">
        <v>46</v>
      </c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211" t="s">
        <v>117</v>
      </c>
      <c r="AZ108" s="148"/>
      <c r="BA108" s="148"/>
      <c r="BB108" s="148"/>
      <c r="BC108" s="148"/>
      <c r="BD108" s="148"/>
      <c r="BE108" s="212">
        <f>IF(N108="základní",J108,0)</f>
        <v>0</v>
      </c>
      <c r="BF108" s="212">
        <f>IF(N108="snížená",J108,0)</f>
        <v>0</v>
      </c>
      <c r="BG108" s="212">
        <f>IF(N108="zákl. přenesená",J108,0)</f>
        <v>0</v>
      </c>
      <c r="BH108" s="212">
        <f>IF(N108="sníž. přenesená",J108,0)</f>
        <v>0</v>
      </c>
      <c r="BI108" s="212">
        <f>IF(N108="nulová",J108,0)</f>
        <v>0</v>
      </c>
      <c r="BJ108" s="211" t="s">
        <v>21</v>
      </c>
      <c r="BK108" s="148"/>
      <c r="BL108" s="148"/>
      <c r="BM108" s="148"/>
    </row>
    <row r="109" s="1" customFormat="1" ht="18" customHeight="1">
      <c r="B109" s="36"/>
      <c r="C109" s="37"/>
      <c r="D109" s="133" t="s">
        <v>120</v>
      </c>
      <c r="E109" s="126"/>
      <c r="F109" s="126"/>
      <c r="G109" s="37"/>
      <c r="H109" s="37"/>
      <c r="I109" s="148"/>
      <c r="J109" s="127">
        <v>0</v>
      </c>
      <c r="K109" s="37"/>
      <c r="L109" s="209"/>
      <c r="M109" s="148"/>
      <c r="N109" s="210" t="s">
        <v>46</v>
      </c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211" t="s">
        <v>117</v>
      </c>
      <c r="AZ109" s="148"/>
      <c r="BA109" s="148"/>
      <c r="BB109" s="148"/>
      <c r="BC109" s="148"/>
      <c r="BD109" s="148"/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211" t="s">
        <v>21</v>
      </c>
      <c r="BK109" s="148"/>
      <c r="BL109" s="148"/>
      <c r="BM109" s="148"/>
    </row>
    <row r="110" s="1" customFormat="1" ht="18" customHeight="1">
      <c r="B110" s="36"/>
      <c r="C110" s="37"/>
      <c r="D110" s="133" t="s">
        <v>121</v>
      </c>
      <c r="E110" s="126"/>
      <c r="F110" s="126"/>
      <c r="G110" s="37"/>
      <c r="H110" s="37"/>
      <c r="I110" s="148"/>
      <c r="J110" s="127">
        <v>0</v>
      </c>
      <c r="K110" s="37"/>
      <c r="L110" s="209"/>
      <c r="M110" s="148"/>
      <c r="N110" s="210" t="s">
        <v>46</v>
      </c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211" t="s">
        <v>117</v>
      </c>
      <c r="AZ110" s="148"/>
      <c r="BA110" s="148"/>
      <c r="BB110" s="148"/>
      <c r="BC110" s="148"/>
      <c r="BD110" s="148"/>
      <c r="BE110" s="212">
        <f>IF(N110="základní",J110,0)</f>
        <v>0</v>
      </c>
      <c r="BF110" s="212">
        <f>IF(N110="snížená",J110,0)</f>
        <v>0</v>
      </c>
      <c r="BG110" s="212">
        <f>IF(N110="zákl. přenesená",J110,0)</f>
        <v>0</v>
      </c>
      <c r="BH110" s="212">
        <f>IF(N110="sníž. přenesená",J110,0)</f>
        <v>0</v>
      </c>
      <c r="BI110" s="212">
        <f>IF(N110="nulová",J110,0)</f>
        <v>0</v>
      </c>
      <c r="BJ110" s="211" t="s">
        <v>21</v>
      </c>
      <c r="BK110" s="148"/>
      <c r="BL110" s="148"/>
      <c r="BM110" s="148"/>
    </row>
    <row r="111" s="1" customFormat="1" ht="18" customHeight="1">
      <c r="B111" s="36"/>
      <c r="C111" s="37"/>
      <c r="D111" s="126" t="s">
        <v>122</v>
      </c>
      <c r="E111" s="37"/>
      <c r="F111" s="37"/>
      <c r="G111" s="37"/>
      <c r="H111" s="37"/>
      <c r="I111" s="148"/>
      <c r="J111" s="127">
        <f>ROUND(J30*T111,2)</f>
        <v>0</v>
      </c>
      <c r="K111" s="37"/>
      <c r="L111" s="209"/>
      <c r="M111" s="148"/>
      <c r="N111" s="210" t="s">
        <v>46</v>
      </c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211" t="s">
        <v>123</v>
      </c>
      <c r="AZ111" s="148"/>
      <c r="BA111" s="148"/>
      <c r="BB111" s="148"/>
      <c r="BC111" s="148"/>
      <c r="BD111" s="148"/>
      <c r="BE111" s="212">
        <f>IF(N111="základní",J111,0)</f>
        <v>0</v>
      </c>
      <c r="BF111" s="212">
        <f>IF(N111="snížená",J111,0)</f>
        <v>0</v>
      </c>
      <c r="BG111" s="212">
        <f>IF(N111="zákl. přenesená",J111,0)</f>
        <v>0</v>
      </c>
      <c r="BH111" s="212">
        <f>IF(N111="sníž. přenesená",J111,0)</f>
        <v>0</v>
      </c>
      <c r="BI111" s="212">
        <f>IF(N111="nulová",J111,0)</f>
        <v>0</v>
      </c>
      <c r="BJ111" s="211" t="s">
        <v>21</v>
      </c>
      <c r="BK111" s="148"/>
      <c r="BL111" s="148"/>
      <c r="BM111" s="148"/>
    </row>
    <row r="112" s="1" customFormat="1">
      <c r="B112" s="36"/>
      <c r="C112" s="37"/>
      <c r="D112" s="37"/>
      <c r="E112" s="37"/>
      <c r="F112" s="37"/>
      <c r="G112" s="37"/>
      <c r="H112" s="37"/>
      <c r="I112" s="148"/>
      <c r="J112" s="37"/>
      <c r="K112" s="37"/>
      <c r="L112" s="38"/>
    </row>
    <row r="113" s="1" customFormat="1" ht="29.28" customHeight="1">
      <c r="B113" s="36"/>
      <c r="C113" s="137" t="s">
        <v>99</v>
      </c>
      <c r="D113" s="138"/>
      <c r="E113" s="138"/>
      <c r="F113" s="138"/>
      <c r="G113" s="138"/>
      <c r="H113" s="138"/>
      <c r="I113" s="190"/>
      <c r="J113" s="139">
        <f>ROUND(J96+J105,2)</f>
        <v>0</v>
      </c>
      <c r="K113" s="138"/>
      <c r="L113" s="38"/>
    </row>
    <row r="114" s="1" customFormat="1" ht="6.96" customHeight="1">
      <c r="B114" s="59"/>
      <c r="C114" s="60"/>
      <c r="D114" s="60"/>
      <c r="E114" s="60"/>
      <c r="F114" s="60"/>
      <c r="G114" s="60"/>
      <c r="H114" s="60"/>
      <c r="I114" s="184"/>
      <c r="J114" s="60"/>
      <c r="K114" s="60"/>
      <c r="L114" s="38"/>
    </row>
    <row r="118" s="1" customFormat="1" ht="6.96" customHeight="1">
      <c r="B118" s="61"/>
      <c r="C118" s="62"/>
      <c r="D118" s="62"/>
      <c r="E118" s="62"/>
      <c r="F118" s="62"/>
      <c r="G118" s="62"/>
      <c r="H118" s="62"/>
      <c r="I118" s="187"/>
      <c r="J118" s="62"/>
      <c r="K118" s="62"/>
      <c r="L118" s="38"/>
    </row>
    <row r="119" s="1" customFormat="1" ht="24.96" customHeight="1">
      <c r="B119" s="36"/>
      <c r="C119" s="19" t="s">
        <v>124</v>
      </c>
      <c r="D119" s="37"/>
      <c r="E119" s="37"/>
      <c r="F119" s="37"/>
      <c r="G119" s="37"/>
      <c r="H119" s="37"/>
      <c r="I119" s="148"/>
      <c r="J119" s="37"/>
      <c r="K119" s="37"/>
      <c r="L119" s="38"/>
    </row>
    <row r="120" s="1" customFormat="1" ht="6.96" customHeight="1">
      <c r="B120" s="36"/>
      <c r="C120" s="37"/>
      <c r="D120" s="37"/>
      <c r="E120" s="37"/>
      <c r="F120" s="37"/>
      <c r="G120" s="37"/>
      <c r="H120" s="37"/>
      <c r="I120" s="148"/>
      <c r="J120" s="37"/>
      <c r="K120" s="37"/>
      <c r="L120" s="38"/>
    </row>
    <row r="121" s="1" customFormat="1" ht="12" customHeight="1">
      <c r="B121" s="36"/>
      <c r="C121" s="28" t="s">
        <v>16</v>
      </c>
      <c r="D121" s="37"/>
      <c r="E121" s="37"/>
      <c r="F121" s="37"/>
      <c r="G121" s="37"/>
      <c r="H121" s="37"/>
      <c r="I121" s="148"/>
      <c r="J121" s="37"/>
      <c r="K121" s="37"/>
      <c r="L121" s="38"/>
    </row>
    <row r="122" s="1" customFormat="1" ht="16.5" customHeight="1">
      <c r="B122" s="36"/>
      <c r="C122" s="37"/>
      <c r="D122" s="37"/>
      <c r="E122" s="188" t="str">
        <f>E7</f>
        <v>Oprava komunikace - Libenice</v>
      </c>
      <c r="F122" s="28"/>
      <c r="G122" s="28"/>
      <c r="H122" s="28"/>
      <c r="I122" s="148"/>
      <c r="J122" s="37"/>
      <c r="K122" s="37"/>
      <c r="L122" s="38"/>
    </row>
    <row r="123" s="1" customFormat="1" ht="12" customHeight="1">
      <c r="B123" s="36"/>
      <c r="C123" s="28" t="s">
        <v>101</v>
      </c>
      <c r="D123" s="37"/>
      <c r="E123" s="37"/>
      <c r="F123" s="37"/>
      <c r="G123" s="37"/>
      <c r="H123" s="37"/>
      <c r="I123" s="148"/>
      <c r="J123" s="37"/>
      <c r="K123" s="37"/>
      <c r="L123" s="38"/>
    </row>
    <row r="124" s="1" customFormat="1" ht="16.5" customHeight="1">
      <c r="B124" s="36"/>
      <c r="C124" s="37"/>
      <c r="D124" s="37"/>
      <c r="E124" s="69" t="str">
        <f>E9</f>
        <v>SO_01 - Libenice (9C a 8C2)</v>
      </c>
      <c r="F124" s="37"/>
      <c r="G124" s="37"/>
      <c r="H124" s="37"/>
      <c r="I124" s="148"/>
      <c r="J124" s="37"/>
      <c r="K124" s="37"/>
      <c r="L124" s="38"/>
    </row>
    <row r="125" s="1" customFormat="1" ht="6.96" customHeight="1">
      <c r="B125" s="36"/>
      <c r="C125" s="37"/>
      <c r="D125" s="37"/>
      <c r="E125" s="37"/>
      <c r="F125" s="37"/>
      <c r="G125" s="37"/>
      <c r="H125" s="37"/>
      <c r="I125" s="148"/>
      <c r="J125" s="37"/>
      <c r="K125" s="37"/>
      <c r="L125" s="38"/>
    </row>
    <row r="126" s="1" customFormat="1" ht="12" customHeight="1">
      <c r="B126" s="36"/>
      <c r="C126" s="28" t="s">
        <v>22</v>
      </c>
      <c r="D126" s="37"/>
      <c r="E126" s="37"/>
      <c r="F126" s="23" t="str">
        <f>F12</f>
        <v>Libenice</v>
      </c>
      <c r="G126" s="37"/>
      <c r="H126" s="37"/>
      <c r="I126" s="151" t="s">
        <v>24</v>
      </c>
      <c r="J126" s="72" t="str">
        <f>IF(J12="","",J12)</f>
        <v>18. 1. 2019</v>
      </c>
      <c r="K126" s="37"/>
      <c r="L126" s="38"/>
    </row>
    <row r="127" s="1" customFormat="1" ht="6.96" customHeight="1">
      <c r="B127" s="36"/>
      <c r="C127" s="37"/>
      <c r="D127" s="37"/>
      <c r="E127" s="37"/>
      <c r="F127" s="37"/>
      <c r="G127" s="37"/>
      <c r="H127" s="37"/>
      <c r="I127" s="148"/>
      <c r="J127" s="37"/>
      <c r="K127" s="37"/>
      <c r="L127" s="38"/>
    </row>
    <row r="128" s="1" customFormat="1" ht="15.15" customHeight="1">
      <c r="B128" s="36"/>
      <c r="C128" s="28" t="s">
        <v>28</v>
      </c>
      <c r="D128" s="37"/>
      <c r="E128" s="37"/>
      <c r="F128" s="23" t="str">
        <f>E15</f>
        <v xml:space="preserve"> </v>
      </c>
      <c r="G128" s="37"/>
      <c r="H128" s="37"/>
      <c r="I128" s="151" t="s">
        <v>34</v>
      </c>
      <c r="J128" s="32" t="str">
        <f>E21</f>
        <v xml:space="preserve"> </v>
      </c>
      <c r="K128" s="37"/>
      <c r="L128" s="38"/>
    </row>
    <row r="129" s="1" customFormat="1" ht="15.15" customHeight="1">
      <c r="B129" s="36"/>
      <c r="C129" s="28" t="s">
        <v>32</v>
      </c>
      <c r="D129" s="37"/>
      <c r="E129" s="37"/>
      <c r="F129" s="23" t="str">
        <f>IF(E18="","",E18)</f>
        <v>Vyplň údaj</v>
      </c>
      <c r="G129" s="37"/>
      <c r="H129" s="37"/>
      <c r="I129" s="151" t="s">
        <v>36</v>
      </c>
      <c r="J129" s="32" t="str">
        <f>E24</f>
        <v>Kadeřábek</v>
      </c>
      <c r="K129" s="37"/>
      <c r="L129" s="38"/>
    </row>
    <row r="130" s="1" customFormat="1" ht="10.32" customHeight="1">
      <c r="B130" s="36"/>
      <c r="C130" s="37"/>
      <c r="D130" s="37"/>
      <c r="E130" s="37"/>
      <c r="F130" s="37"/>
      <c r="G130" s="37"/>
      <c r="H130" s="37"/>
      <c r="I130" s="148"/>
      <c r="J130" s="37"/>
      <c r="K130" s="37"/>
      <c r="L130" s="38"/>
    </row>
    <row r="131" s="10" customFormat="1" ht="29.28" customHeight="1">
      <c r="B131" s="213"/>
      <c r="C131" s="214" t="s">
        <v>125</v>
      </c>
      <c r="D131" s="215" t="s">
        <v>66</v>
      </c>
      <c r="E131" s="215" t="s">
        <v>62</v>
      </c>
      <c r="F131" s="215" t="s">
        <v>63</v>
      </c>
      <c r="G131" s="215" t="s">
        <v>126</v>
      </c>
      <c r="H131" s="215" t="s">
        <v>127</v>
      </c>
      <c r="I131" s="216" t="s">
        <v>128</v>
      </c>
      <c r="J131" s="217" t="s">
        <v>106</v>
      </c>
      <c r="K131" s="218" t="s">
        <v>129</v>
      </c>
      <c r="L131" s="219"/>
      <c r="M131" s="93" t="s">
        <v>1</v>
      </c>
      <c r="N131" s="94" t="s">
        <v>45</v>
      </c>
      <c r="O131" s="94" t="s">
        <v>130</v>
      </c>
      <c r="P131" s="94" t="s">
        <v>131</v>
      </c>
      <c r="Q131" s="94" t="s">
        <v>132</v>
      </c>
      <c r="R131" s="94" t="s">
        <v>133</v>
      </c>
      <c r="S131" s="94" t="s">
        <v>134</v>
      </c>
      <c r="T131" s="95" t="s">
        <v>135</v>
      </c>
    </row>
    <row r="132" s="1" customFormat="1" ht="22.8" customHeight="1">
      <c r="B132" s="36"/>
      <c r="C132" s="100" t="s">
        <v>136</v>
      </c>
      <c r="D132" s="37"/>
      <c r="E132" s="37"/>
      <c r="F132" s="37"/>
      <c r="G132" s="37"/>
      <c r="H132" s="37"/>
      <c r="I132" s="148"/>
      <c r="J132" s="220">
        <f>BK132</f>
        <v>0</v>
      </c>
      <c r="K132" s="37"/>
      <c r="L132" s="38"/>
      <c r="M132" s="96"/>
      <c r="N132" s="97"/>
      <c r="O132" s="97"/>
      <c r="P132" s="221">
        <f>P133</f>
        <v>0</v>
      </c>
      <c r="Q132" s="97"/>
      <c r="R132" s="221">
        <f>R133</f>
        <v>109.74974</v>
      </c>
      <c r="S132" s="97"/>
      <c r="T132" s="222">
        <f>T133</f>
        <v>440.85599999999999</v>
      </c>
      <c r="AT132" s="13" t="s">
        <v>80</v>
      </c>
      <c r="AU132" s="13" t="s">
        <v>108</v>
      </c>
      <c r="BK132" s="223">
        <f>BK133</f>
        <v>0</v>
      </c>
    </row>
    <row r="133" s="11" customFormat="1" ht="25.92" customHeight="1">
      <c r="B133" s="224"/>
      <c r="C133" s="225"/>
      <c r="D133" s="226" t="s">
        <v>80</v>
      </c>
      <c r="E133" s="227" t="s">
        <v>137</v>
      </c>
      <c r="F133" s="227" t="s">
        <v>138</v>
      </c>
      <c r="G133" s="225"/>
      <c r="H133" s="225"/>
      <c r="I133" s="228"/>
      <c r="J133" s="229">
        <f>BK133</f>
        <v>0</v>
      </c>
      <c r="K133" s="225"/>
      <c r="L133" s="230"/>
      <c r="M133" s="231"/>
      <c r="N133" s="232"/>
      <c r="O133" s="232"/>
      <c r="P133" s="233">
        <f>P134+P137+P151+P154+P158</f>
        <v>0</v>
      </c>
      <c r="Q133" s="232"/>
      <c r="R133" s="233">
        <f>R134+R137+R151+R154+R158</f>
        <v>109.74974</v>
      </c>
      <c r="S133" s="232"/>
      <c r="T133" s="234">
        <f>T134+T137+T151+T154+T158</f>
        <v>440.85599999999999</v>
      </c>
      <c r="AR133" s="235" t="s">
        <v>21</v>
      </c>
      <c r="AT133" s="236" t="s">
        <v>80</v>
      </c>
      <c r="AU133" s="236" t="s">
        <v>81</v>
      </c>
      <c r="AY133" s="235" t="s">
        <v>139</v>
      </c>
      <c r="BK133" s="237">
        <f>BK134+BK137+BK151+BK154+BK158</f>
        <v>0</v>
      </c>
    </row>
    <row r="134" s="11" customFormat="1" ht="22.8" customHeight="1">
      <c r="B134" s="224"/>
      <c r="C134" s="225"/>
      <c r="D134" s="226" t="s">
        <v>80</v>
      </c>
      <c r="E134" s="238" t="s">
        <v>21</v>
      </c>
      <c r="F134" s="238" t="s">
        <v>140</v>
      </c>
      <c r="G134" s="225"/>
      <c r="H134" s="225"/>
      <c r="I134" s="228"/>
      <c r="J134" s="239">
        <f>BK134</f>
        <v>0</v>
      </c>
      <c r="K134" s="225"/>
      <c r="L134" s="230"/>
      <c r="M134" s="231"/>
      <c r="N134" s="232"/>
      <c r="O134" s="232"/>
      <c r="P134" s="233">
        <f>SUM(P135:P136)</f>
        <v>0</v>
      </c>
      <c r="Q134" s="232"/>
      <c r="R134" s="233">
        <f>SUM(R135:R136)</f>
        <v>0.12972</v>
      </c>
      <c r="S134" s="232"/>
      <c r="T134" s="234">
        <f>SUM(T135:T136)</f>
        <v>419.23599999999999</v>
      </c>
      <c r="AR134" s="235" t="s">
        <v>21</v>
      </c>
      <c r="AT134" s="236" t="s">
        <v>80</v>
      </c>
      <c r="AU134" s="236" t="s">
        <v>21</v>
      </c>
      <c r="AY134" s="235" t="s">
        <v>139</v>
      </c>
      <c r="BK134" s="237">
        <f>SUM(BK135:BK136)</f>
        <v>0</v>
      </c>
    </row>
    <row r="135" s="1" customFormat="1" ht="24" customHeight="1">
      <c r="B135" s="36"/>
      <c r="C135" s="240" t="s">
        <v>21</v>
      </c>
      <c r="D135" s="240" t="s">
        <v>141</v>
      </c>
      <c r="E135" s="241" t="s">
        <v>142</v>
      </c>
      <c r="F135" s="242" t="s">
        <v>143</v>
      </c>
      <c r="G135" s="243" t="s">
        <v>144</v>
      </c>
      <c r="H135" s="244">
        <v>190</v>
      </c>
      <c r="I135" s="245"/>
      <c r="J135" s="246">
        <f>ROUND(I135*H135,2)</f>
        <v>0</v>
      </c>
      <c r="K135" s="242" t="s">
        <v>145</v>
      </c>
      <c r="L135" s="38"/>
      <c r="M135" s="247" t="s">
        <v>1</v>
      </c>
      <c r="N135" s="248" t="s">
        <v>46</v>
      </c>
      <c r="O135" s="84"/>
      <c r="P135" s="249">
        <f>O135*H135</f>
        <v>0</v>
      </c>
      <c r="Q135" s="249">
        <v>0</v>
      </c>
      <c r="R135" s="249">
        <f>Q135*H135</f>
        <v>0</v>
      </c>
      <c r="S135" s="249">
        <v>0.75</v>
      </c>
      <c r="T135" s="250">
        <f>S135*H135</f>
        <v>142.5</v>
      </c>
      <c r="AR135" s="251" t="s">
        <v>146</v>
      </c>
      <c r="AT135" s="251" t="s">
        <v>141</v>
      </c>
      <c r="AU135" s="251" t="s">
        <v>90</v>
      </c>
      <c r="AY135" s="13" t="s">
        <v>139</v>
      </c>
      <c r="BE135" s="132">
        <f>IF(N135="základní",J135,0)</f>
        <v>0</v>
      </c>
      <c r="BF135" s="132">
        <f>IF(N135="snížená",J135,0)</f>
        <v>0</v>
      </c>
      <c r="BG135" s="132">
        <f>IF(N135="zákl. přenesená",J135,0)</f>
        <v>0</v>
      </c>
      <c r="BH135" s="132">
        <f>IF(N135="sníž. přenesená",J135,0)</f>
        <v>0</v>
      </c>
      <c r="BI135" s="132">
        <f>IF(N135="nulová",J135,0)</f>
        <v>0</v>
      </c>
      <c r="BJ135" s="13" t="s">
        <v>21</v>
      </c>
      <c r="BK135" s="132">
        <f>ROUND(I135*H135,2)</f>
        <v>0</v>
      </c>
      <c r="BL135" s="13" t="s">
        <v>146</v>
      </c>
      <c r="BM135" s="251" t="s">
        <v>147</v>
      </c>
    </row>
    <row r="136" s="1" customFormat="1" ht="24" customHeight="1">
      <c r="B136" s="36"/>
      <c r="C136" s="240" t="s">
        <v>90</v>
      </c>
      <c r="D136" s="240" t="s">
        <v>141</v>
      </c>
      <c r="E136" s="241" t="s">
        <v>148</v>
      </c>
      <c r="F136" s="242" t="s">
        <v>149</v>
      </c>
      <c r="G136" s="243" t="s">
        <v>144</v>
      </c>
      <c r="H136" s="244">
        <v>1081</v>
      </c>
      <c r="I136" s="245"/>
      <c r="J136" s="246">
        <f>ROUND(I136*H136,2)</f>
        <v>0</v>
      </c>
      <c r="K136" s="242" t="s">
        <v>145</v>
      </c>
      <c r="L136" s="38"/>
      <c r="M136" s="247" t="s">
        <v>1</v>
      </c>
      <c r="N136" s="248" t="s">
        <v>46</v>
      </c>
      <c r="O136" s="84"/>
      <c r="P136" s="249">
        <f>O136*H136</f>
        <v>0</v>
      </c>
      <c r="Q136" s="249">
        <v>0.00012</v>
      </c>
      <c r="R136" s="249">
        <f>Q136*H136</f>
        <v>0.12972</v>
      </c>
      <c r="S136" s="249">
        <v>0.25600000000000001</v>
      </c>
      <c r="T136" s="250">
        <f>S136*H136</f>
        <v>276.73599999999999</v>
      </c>
      <c r="AR136" s="251" t="s">
        <v>146</v>
      </c>
      <c r="AT136" s="251" t="s">
        <v>141</v>
      </c>
      <c r="AU136" s="251" t="s">
        <v>90</v>
      </c>
      <c r="AY136" s="13" t="s">
        <v>139</v>
      </c>
      <c r="BE136" s="132">
        <f>IF(N136="základní",J136,0)</f>
        <v>0</v>
      </c>
      <c r="BF136" s="132">
        <f>IF(N136="snížená",J136,0)</f>
        <v>0</v>
      </c>
      <c r="BG136" s="132">
        <f>IF(N136="zákl. přenesená",J136,0)</f>
        <v>0</v>
      </c>
      <c r="BH136" s="132">
        <f>IF(N136="sníž. přenesená",J136,0)</f>
        <v>0</v>
      </c>
      <c r="BI136" s="132">
        <f>IF(N136="nulová",J136,0)</f>
        <v>0</v>
      </c>
      <c r="BJ136" s="13" t="s">
        <v>21</v>
      </c>
      <c r="BK136" s="132">
        <f>ROUND(I136*H136,2)</f>
        <v>0</v>
      </c>
      <c r="BL136" s="13" t="s">
        <v>146</v>
      </c>
      <c r="BM136" s="251" t="s">
        <v>150</v>
      </c>
    </row>
    <row r="137" s="11" customFormat="1" ht="22.8" customHeight="1">
      <c r="B137" s="224"/>
      <c r="C137" s="225"/>
      <c r="D137" s="226" t="s">
        <v>80</v>
      </c>
      <c r="E137" s="238" t="s">
        <v>151</v>
      </c>
      <c r="F137" s="238" t="s">
        <v>152</v>
      </c>
      <c r="G137" s="225"/>
      <c r="H137" s="225"/>
      <c r="I137" s="228"/>
      <c r="J137" s="239">
        <f>BK137</f>
        <v>0</v>
      </c>
      <c r="K137" s="225"/>
      <c r="L137" s="230"/>
      <c r="M137" s="231"/>
      <c r="N137" s="232"/>
      <c r="O137" s="232"/>
      <c r="P137" s="233">
        <f>SUM(P138:P150)</f>
        <v>0</v>
      </c>
      <c r="Q137" s="232"/>
      <c r="R137" s="233">
        <f>SUM(R138:R150)</f>
        <v>33.571899999999999</v>
      </c>
      <c r="S137" s="232"/>
      <c r="T137" s="234">
        <f>SUM(T138:T150)</f>
        <v>0</v>
      </c>
      <c r="AR137" s="235" t="s">
        <v>21</v>
      </c>
      <c r="AT137" s="236" t="s">
        <v>80</v>
      </c>
      <c r="AU137" s="236" t="s">
        <v>21</v>
      </c>
      <c r="AY137" s="235" t="s">
        <v>139</v>
      </c>
      <c r="BK137" s="237">
        <f>SUM(BK138:BK150)</f>
        <v>0</v>
      </c>
    </row>
    <row r="138" s="1" customFormat="1" ht="16.5" customHeight="1">
      <c r="B138" s="36"/>
      <c r="C138" s="240" t="s">
        <v>153</v>
      </c>
      <c r="D138" s="240" t="s">
        <v>141</v>
      </c>
      <c r="E138" s="241" t="s">
        <v>154</v>
      </c>
      <c r="F138" s="242" t="s">
        <v>155</v>
      </c>
      <c r="G138" s="243" t="s">
        <v>144</v>
      </c>
      <c r="H138" s="244">
        <v>190</v>
      </c>
      <c r="I138" s="245"/>
      <c r="J138" s="246">
        <f>ROUND(I138*H138,2)</f>
        <v>0</v>
      </c>
      <c r="K138" s="242" t="s">
        <v>156</v>
      </c>
      <c r="L138" s="38"/>
      <c r="M138" s="247" t="s">
        <v>1</v>
      </c>
      <c r="N138" s="248" t="s">
        <v>46</v>
      </c>
      <c r="O138" s="84"/>
      <c r="P138" s="249">
        <f>O138*H138</f>
        <v>0</v>
      </c>
      <c r="Q138" s="249">
        <v>0</v>
      </c>
      <c r="R138" s="249">
        <f>Q138*H138</f>
        <v>0</v>
      </c>
      <c r="S138" s="249">
        <v>0</v>
      </c>
      <c r="T138" s="250">
        <f>S138*H138</f>
        <v>0</v>
      </c>
      <c r="AR138" s="251" t="s">
        <v>146</v>
      </c>
      <c r="AT138" s="251" t="s">
        <v>141</v>
      </c>
      <c r="AU138" s="251" t="s">
        <v>90</v>
      </c>
      <c r="AY138" s="13" t="s">
        <v>139</v>
      </c>
      <c r="BE138" s="132">
        <f>IF(N138="základní",J138,0)</f>
        <v>0</v>
      </c>
      <c r="BF138" s="132">
        <f>IF(N138="snížená",J138,0)</f>
        <v>0</v>
      </c>
      <c r="BG138" s="132">
        <f>IF(N138="zákl. přenesená",J138,0)</f>
        <v>0</v>
      </c>
      <c r="BH138" s="132">
        <f>IF(N138="sníž. přenesená",J138,0)</f>
        <v>0</v>
      </c>
      <c r="BI138" s="132">
        <f>IF(N138="nulová",J138,0)</f>
        <v>0</v>
      </c>
      <c r="BJ138" s="13" t="s">
        <v>21</v>
      </c>
      <c r="BK138" s="132">
        <f>ROUND(I138*H138,2)</f>
        <v>0</v>
      </c>
      <c r="BL138" s="13" t="s">
        <v>146</v>
      </c>
      <c r="BM138" s="251" t="s">
        <v>157</v>
      </c>
    </row>
    <row r="139" s="1" customFormat="1" ht="24" customHeight="1">
      <c r="B139" s="36"/>
      <c r="C139" s="240" t="s">
        <v>146</v>
      </c>
      <c r="D139" s="240" t="s">
        <v>141</v>
      </c>
      <c r="E139" s="241" t="s">
        <v>158</v>
      </c>
      <c r="F139" s="242" t="s">
        <v>159</v>
      </c>
      <c r="G139" s="243" t="s">
        <v>144</v>
      </c>
      <c r="H139" s="244">
        <v>190</v>
      </c>
      <c r="I139" s="245"/>
      <c r="J139" s="246">
        <f>ROUND(I139*H139,2)</f>
        <v>0</v>
      </c>
      <c r="K139" s="242" t="s">
        <v>156</v>
      </c>
      <c r="L139" s="38"/>
      <c r="M139" s="247" t="s">
        <v>1</v>
      </c>
      <c r="N139" s="248" t="s">
        <v>46</v>
      </c>
      <c r="O139" s="84"/>
      <c r="P139" s="249">
        <f>O139*H139</f>
        <v>0</v>
      </c>
      <c r="Q139" s="249">
        <v>0</v>
      </c>
      <c r="R139" s="249">
        <f>Q139*H139</f>
        <v>0</v>
      </c>
      <c r="S139" s="249">
        <v>0</v>
      </c>
      <c r="T139" s="250">
        <f>S139*H139</f>
        <v>0</v>
      </c>
      <c r="AR139" s="251" t="s">
        <v>146</v>
      </c>
      <c r="AT139" s="251" t="s">
        <v>141</v>
      </c>
      <c r="AU139" s="251" t="s">
        <v>90</v>
      </c>
      <c r="AY139" s="13" t="s">
        <v>139</v>
      </c>
      <c r="BE139" s="132">
        <f>IF(N139="základní",J139,0)</f>
        <v>0</v>
      </c>
      <c r="BF139" s="132">
        <f>IF(N139="snížená",J139,0)</f>
        <v>0</v>
      </c>
      <c r="BG139" s="132">
        <f>IF(N139="zákl. přenesená",J139,0)</f>
        <v>0</v>
      </c>
      <c r="BH139" s="132">
        <f>IF(N139="sníž. přenesená",J139,0)</f>
        <v>0</v>
      </c>
      <c r="BI139" s="132">
        <f>IF(N139="nulová",J139,0)</f>
        <v>0</v>
      </c>
      <c r="BJ139" s="13" t="s">
        <v>21</v>
      </c>
      <c r="BK139" s="132">
        <f>ROUND(I139*H139,2)</f>
        <v>0</v>
      </c>
      <c r="BL139" s="13" t="s">
        <v>146</v>
      </c>
      <c r="BM139" s="251" t="s">
        <v>160</v>
      </c>
    </row>
    <row r="140" s="1" customFormat="1" ht="24" customHeight="1">
      <c r="B140" s="36"/>
      <c r="C140" s="240" t="s">
        <v>151</v>
      </c>
      <c r="D140" s="240" t="s">
        <v>141</v>
      </c>
      <c r="E140" s="241" t="s">
        <v>161</v>
      </c>
      <c r="F140" s="242" t="s">
        <v>162</v>
      </c>
      <c r="G140" s="243" t="s">
        <v>144</v>
      </c>
      <c r="H140" s="244">
        <v>190</v>
      </c>
      <c r="I140" s="245"/>
      <c r="J140" s="246">
        <f>ROUND(I140*H140,2)</f>
        <v>0</v>
      </c>
      <c r="K140" s="242" t="s">
        <v>156</v>
      </c>
      <c r="L140" s="38"/>
      <c r="M140" s="247" t="s">
        <v>1</v>
      </c>
      <c r="N140" s="248" t="s">
        <v>46</v>
      </c>
      <c r="O140" s="84"/>
      <c r="P140" s="249">
        <f>O140*H140</f>
        <v>0</v>
      </c>
      <c r="Q140" s="249">
        <v>0</v>
      </c>
      <c r="R140" s="249">
        <f>Q140*H140</f>
        <v>0</v>
      </c>
      <c r="S140" s="249">
        <v>0</v>
      </c>
      <c r="T140" s="250">
        <f>S140*H140</f>
        <v>0</v>
      </c>
      <c r="AR140" s="251" t="s">
        <v>146</v>
      </c>
      <c r="AT140" s="251" t="s">
        <v>141</v>
      </c>
      <c r="AU140" s="251" t="s">
        <v>90</v>
      </c>
      <c r="AY140" s="13" t="s">
        <v>139</v>
      </c>
      <c r="BE140" s="132">
        <f>IF(N140="základní",J140,0)</f>
        <v>0</v>
      </c>
      <c r="BF140" s="132">
        <f>IF(N140="snížená",J140,0)</f>
        <v>0</v>
      </c>
      <c r="BG140" s="132">
        <f>IF(N140="zákl. přenesená",J140,0)</f>
        <v>0</v>
      </c>
      <c r="BH140" s="132">
        <f>IF(N140="sníž. přenesená",J140,0)</f>
        <v>0</v>
      </c>
      <c r="BI140" s="132">
        <f>IF(N140="nulová",J140,0)</f>
        <v>0</v>
      </c>
      <c r="BJ140" s="13" t="s">
        <v>21</v>
      </c>
      <c r="BK140" s="132">
        <f>ROUND(I140*H140,2)</f>
        <v>0</v>
      </c>
      <c r="BL140" s="13" t="s">
        <v>146</v>
      </c>
      <c r="BM140" s="251" t="s">
        <v>163</v>
      </c>
    </row>
    <row r="141" s="1" customFormat="1" ht="24" customHeight="1">
      <c r="B141" s="36"/>
      <c r="C141" s="240" t="s">
        <v>164</v>
      </c>
      <c r="D141" s="240" t="s">
        <v>141</v>
      </c>
      <c r="E141" s="241" t="s">
        <v>165</v>
      </c>
      <c r="F141" s="242" t="s">
        <v>166</v>
      </c>
      <c r="G141" s="243" t="s">
        <v>144</v>
      </c>
      <c r="H141" s="244">
        <v>1081</v>
      </c>
      <c r="I141" s="245"/>
      <c r="J141" s="246">
        <f>ROUND(I141*H141,2)</f>
        <v>0</v>
      </c>
      <c r="K141" s="242" t="s">
        <v>145</v>
      </c>
      <c r="L141" s="38"/>
      <c r="M141" s="247" t="s">
        <v>1</v>
      </c>
      <c r="N141" s="248" t="s">
        <v>46</v>
      </c>
      <c r="O141" s="84"/>
      <c r="P141" s="249">
        <f>O141*H141</f>
        <v>0</v>
      </c>
      <c r="Q141" s="249">
        <v>0</v>
      </c>
      <c r="R141" s="249">
        <f>Q141*H141</f>
        <v>0</v>
      </c>
      <c r="S141" s="249">
        <v>0</v>
      </c>
      <c r="T141" s="250">
        <f>S141*H141</f>
        <v>0</v>
      </c>
      <c r="AR141" s="251" t="s">
        <v>146</v>
      </c>
      <c r="AT141" s="251" t="s">
        <v>141</v>
      </c>
      <c r="AU141" s="251" t="s">
        <v>90</v>
      </c>
      <c r="AY141" s="13" t="s">
        <v>139</v>
      </c>
      <c r="BE141" s="132">
        <f>IF(N141="základní",J141,0)</f>
        <v>0</v>
      </c>
      <c r="BF141" s="132">
        <f>IF(N141="snížená",J141,0)</f>
        <v>0</v>
      </c>
      <c r="BG141" s="132">
        <f>IF(N141="zákl. přenesená",J141,0)</f>
        <v>0</v>
      </c>
      <c r="BH141" s="132">
        <f>IF(N141="sníž. přenesená",J141,0)</f>
        <v>0</v>
      </c>
      <c r="BI141" s="132">
        <f>IF(N141="nulová",J141,0)</f>
        <v>0</v>
      </c>
      <c r="BJ141" s="13" t="s">
        <v>21</v>
      </c>
      <c r="BK141" s="132">
        <f>ROUND(I141*H141,2)</f>
        <v>0</v>
      </c>
      <c r="BL141" s="13" t="s">
        <v>146</v>
      </c>
      <c r="BM141" s="251" t="s">
        <v>167</v>
      </c>
    </row>
    <row r="142" s="1" customFormat="1" ht="24" customHeight="1">
      <c r="B142" s="36"/>
      <c r="C142" s="240" t="s">
        <v>168</v>
      </c>
      <c r="D142" s="240" t="s">
        <v>141</v>
      </c>
      <c r="E142" s="241" t="s">
        <v>169</v>
      </c>
      <c r="F142" s="242" t="s">
        <v>170</v>
      </c>
      <c r="G142" s="243" t="s">
        <v>144</v>
      </c>
      <c r="H142" s="244">
        <v>1081</v>
      </c>
      <c r="I142" s="245"/>
      <c r="J142" s="246">
        <f>ROUND(I142*H142,2)</f>
        <v>0</v>
      </c>
      <c r="K142" s="242" t="s">
        <v>145</v>
      </c>
      <c r="L142" s="38"/>
      <c r="M142" s="247" t="s">
        <v>1</v>
      </c>
      <c r="N142" s="248" t="s">
        <v>46</v>
      </c>
      <c r="O142" s="84"/>
      <c r="P142" s="249">
        <f>O142*H142</f>
        <v>0</v>
      </c>
      <c r="Q142" s="249">
        <v>0</v>
      </c>
      <c r="R142" s="249">
        <f>Q142*H142</f>
        <v>0</v>
      </c>
      <c r="S142" s="249">
        <v>0</v>
      </c>
      <c r="T142" s="250">
        <f>S142*H142</f>
        <v>0</v>
      </c>
      <c r="AR142" s="251" t="s">
        <v>146</v>
      </c>
      <c r="AT142" s="251" t="s">
        <v>141</v>
      </c>
      <c r="AU142" s="251" t="s">
        <v>90</v>
      </c>
      <c r="AY142" s="13" t="s">
        <v>139</v>
      </c>
      <c r="BE142" s="132">
        <f>IF(N142="základní",J142,0)</f>
        <v>0</v>
      </c>
      <c r="BF142" s="132">
        <f>IF(N142="snížená",J142,0)</f>
        <v>0</v>
      </c>
      <c r="BG142" s="132">
        <f>IF(N142="zákl. přenesená",J142,0)</f>
        <v>0</v>
      </c>
      <c r="BH142" s="132">
        <f>IF(N142="sníž. přenesená",J142,0)</f>
        <v>0</v>
      </c>
      <c r="BI142" s="132">
        <f>IF(N142="nulová",J142,0)</f>
        <v>0</v>
      </c>
      <c r="BJ142" s="13" t="s">
        <v>21</v>
      </c>
      <c r="BK142" s="132">
        <f>ROUND(I142*H142,2)</f>
        <v>0</v>
      </c>
      <c r="BL142" s="13" t="s">
        <v>146</v>
      </c>
      <c r="BM142" s="251" t="s">
        <v>171</v>
      </c>
    </row>
    <row r="143" s="1" customFormat="1" ht="16.5" customHeight="1">
      <c r="B143" s="36"/>
      <c r="C143" s="252" t="s">
        <v>172</v>
      </c>
      <c r="D143" s="252" t="s">
        <v>173</v>
      </c>
      <c r="E143" s="253" t="s">
        <v>174</v>
      </c>
      <c r="F143" s="254" t="s">
        <v>175</v>
      </c>
      <c r="G143" s="255" t="s">
        <v>176</v>
      </c>
      <c r="H143" s="256">
        <v>21.620000000000001</v>
      </c>
      <c r="I143" s="257"/>
      <c r="J143" s="258">
        <f>ROUND(I143*H143,2)</f>
        <v>0</v>
      </c>
      <c r="K143" s="254" t="s">
        <v>145</v>
      </c>
      <c r="L143" s="259"/>
      <c r="M143" s="260" t="s">
        <v>1</v>
      </c>
      <c r="N143" s="261" t="s">
        <v>46</v>
      </c>
      <c r="O143" s="84"/>
      <c r="P143" s="249">
        <f>O143*H143</f>
        <v>0</v>
      </c>
      <c r="Q143" s="249">
        <v>1</v>
      </c>
      <c r="R143" s="249">
        <f>Q143*H143</f>
        <v>21.620000000000001</v>
      </c>
      <c r="S143" s="249">
        <v>0</v>
      </c>
      <c r="T143" s="250">
        <f>S143*H143</f>
        <v>0</v>
      </c>
      <c r="AR143" s="251" t="s">
        <v>172</v>
      </c>
      <c r="AT143" s="251" t="s">
        <v>173</v>
      </c>
      <c r="AU143" s="251" t="s">
        <v>90</v>
      </c>
      <c r="AY143" s="13" t="s">
        <v>139</v>
      </c>
      <c r="BE143" s="132">
        <f>IF(N143="základní",J143,0)</f>
        <v>0</v>
      </c>
      <c r="BF143" s="132">
        <f>IF(N143="snížená",J143,0)</f>
        <v>0</v>
      </c>
      <c r="BG143" s="132">
        <f>IF(N143="zákl. přenesená",J143,0)</f>
        <v>0</v>
      </c>
      <c r="BH143" s="132">
        <f>IF(N143="sníž. přenesená",J143,0)</f>
        <v>0</v>
      </c>
      <c r="BI143" s="132">
        <f>IF(N143="nulová",J143,0)</f>
        <v>0</v>
      </c>
      <c r="BJ143" s="13" t="s">
        <v>21</v>
      </c>
      <c r="BK143" s="132">
        <f>ROUND(I143*H143,2)</f>
        <v>0</v>
      </c>
      <c r="BL143" s="13" t="s">
        <v>146</v>
      </c>
      <c r="BM143" s="251" t="s">
        <v>177</v>
      </c>
    </row>
    <row r="144" s="1" customFormat="1" ht="16.5" customHeight="1">
      <c r="B144" s="36"/>
      <c r="C144" s="252" t="s">
        <v>178</v>
      </c>
      <c r="D144" s="252" t="s">
        <v>173</v>
      </c>
      <c r="E144" s="253" t="s">
        <v>179</v>
      </c>
      <c r="F144" s="254" t="s">
        <v>180</v>
      </c>
      <c r="G144" s="255" t="s">
        <v>181</v>
      </c>
      <c r="H144" s="256">
        <v>10810</v>
      </c>
      <c r="I144" s="257"/>
      <c r="J144" s="258">
        <f>ROUND(I144*H144,2)</f>
        <v>0</v>
      </c>
      <c r="K144" s="254" t="s">
        <v>145</v>
      </c>
      <c r="L144" s="259"/>
      <c r="M144" s="260" t="s">
        <v>1</v>
      </c>
      <c r="N144" s="261" t="s">
        <v>46</v>
      </c>
      <c r="O144" s="84"/>
      <c r="P144" s="249">
        <f>O144*H144</f>
        <v>0</v>
      </c>
      <c r="Q144" s="249">
        <v>0.001</v>
      </c>
      <c r="R144" s="249">
        <f>Q144*H144</f>
        <v>10.810000000000001</v>
      </c>
      <c r="S144" s="249">
        <v>0</v>
      </c>
      <c r="T144" s="250">
        <f>S144*H144</f>
        <v>0</v>
      </c>
      <c r="AR144" s="251" t="s">
        <v>172</v>
      </c>
      <c r="AT144" s="251" t="s">
        <v>173</v>
      </c>
      <c r="AU144" s="251" t="s">
        <v>90</v>
      </c>
      <c r="AY144" s="13" t="s">
        <v>139</v>
      </c>
      <c r="BE144" s="132">
        <f>IF(N144="základní",J144,0)</f>
        <v>0</v>
      </c>
      <c r="BF144" s="132">
        <f>IF(N144="snížená",J144,0)</f>
        <v>0</v>
      </c>
      <c r="BG144" s="132">
        <f>IF(N144="zákl. přenesená",J144,0)</f>
        <v>0</v>
      </c>
      <c r="BH144" s="132">
        <f>IF(N144="sníž. přenesená",J144,0)</f>
        <v>0</v>
      </c>
      <c r="BI144" s="132">
        <f>IF(N144="nulová",J144,0)</f>
        <v>0</v>
      </c>
      <c r="BJ144" s="13" t="s">
        <v>21</v>
      </c>
      <c r="BK144" s="132">
        <f>ROUND(I144*H144,2)</f>
        <v>0</v>
      </c>
      <c r="BL144" s="13" t="s">
        <v>146</v>
      </c>
      <c r="BM144" s="251" t="s">
        <v>182</v>
      </c>
    </row>
    <row r="145" s="1" customFormat="1" ht="24" customHeight="1">
      <c r="B145" s="36"/>
      <c r="C145" s="240" t="s">
        <v>26</v>
      </c>
      <c r="D145" s="240" t="s">
        <v>141</v>
      </c>
      <c r="E145" s="241" t="s">
        <v>183</v>
      </c>
      <c r="F145" s="242" t="s">
        <v>184</v>
      </c>
      <c r="G145" s="243" t="s">
        <v>144</v>
      </c>
      <c r="H145" s="244">
        <v>190</v>
      </c>
      <c r="I145" s="245"/>
      <c r="J145" s="246">
        <f>ROUND(I145*H145,2)</f>
        <v>0</v>
      </c>
      <c r="K145" s="242" t="s">
        <v>185</v>
      </c>
      <c r="L145" s="38"/>
      <c r="M145" s="247" t="s">
        <v>1</v>
      </c>
      <c r="N145" s="248" t="s">
        <v>46</v>
      </c>
      <c r="O145" s="84"/>
      <c r="P145" s="249">
        <f>O145*H145</f>
        <v>0</v>
      </c>
      <c r="Q145" s="249">
        <v>0.0060099999999999997</v>
      </c>
      <c r="R145" s="249">
        <f>Q145*H145</f>
        <v>1.1418999999999999</v>
      </c>
      <c r="S145" s="249">
        <v>0</v>
      </c>
      <c r="T145" s="250">
        <f>S145*H145</f>
        <v>0</v>
      </c>
      <c r="AR145" s="251" t="s">
        <v>146</v>
      </c>
      <c r="AT145" s="251" t="s">
        <v>141</v>
      </c>
      <c r="AU145" s="251" t="s">
        <v>90</v>
      </c>
      <c r="AY145" s="13" t="s">
        <v>139</v>
      </c>
      <c r="BE145" s="132">
        <f>IF(N145="základní",J145,0)</f>
        <v>0</v>
      </c>
      <c r="BF145" s="132">
        <f>IF(N145="snížená",J145,0)</f>
        <v>0</v>
      </c>
      <c r="BG145" s="132">
        <f>IF(N145="zákl. přenesená",J145,0)</f>
        <v>0</v>
      </c>
      <c r="BH145" s="132">
        <f>IF(N145="sníž. přenesená",J145,0)</f>
        <v>0</v>
      </c>
      <c r="BI145" s="132">
        <f>IF(N145="nulová",J145,0)</f>
        <v>0</v>
      </c>
      <c r="BJ145" s="13" t="s">
        <v>21</v>
      </c>
      <c r="BK145" s="132">
        <f>ROUND(I145*H145,2)</f>
        <v>0</v>
      </c>
      <c r="BL145" s="13" t="s">
        <v>146</v>
      </c>
      <c r="BM145" s="251" t="s">
        <v>186</v>
      </c>
    </row>
    <row r="146" s="1" customFormat="1" ht="24" customHeight="1">
      <c r="B146" s="36"/>
      <c r="C146" s="240" t="s">
        <v>187</v>
      </c>
      <c r="D146" s="240" t="s">
        <v>141</v>
      </c>
      <c r="E146" s="241" t="s">
        <v>188</v>
      </c>
      <c r="F146" s="242" t="s">
        <v>189</v>
      </c>
      <c r="G146" s="243" t="s">
        <v>144</v>
      </c>
      <c r="H146" s="244">
        <v>190</v>
      </c>
      <c r="I146" s="245"/>
      <c r="J146" s="246">
        <f>ROUND(I146*H146,2)</f>
        <v>0</v>
      </c>
      <c r="K146" s="242" t="s">
        <v>156</v>
      </c>
      <c r="L146" s="38"/>
      <c r="M146" s="247" t="s">
        <v>1</v>
      </c>
      <c r="N146" s="248" t="s">
        <v>46</v>
      </c>
      <c r="O146" s="84"/>
      <c r="P146" s="249">
        <f>O146*H146</f>
        <v>0</v>
      </c>
      <c r="Q146" s="249">
        <v>0</v>
      </c>
      <c r="R146" s="249">
        <f>Q146*H146</f>
        <v>0</v>
      </c>
      <c r="S146" s="249">
        <v>0</v>
      </c>
      <c r="T146" s="250">
        <f>S146*H146</f>
        <v>0</v>
      </c>
      <c r="AR146" s="251" t="s">
        <v>146</v>
      </c>
      <c r="AT146" s="251" t="s">
        <v>141</v>
      </c>
      <c r="AU146" s="251" t="s">
        <v>90</v>
      </c>
      <c r="AY146" s="13" t="s">
        <v>139</v>
      </c>
      <c r="BE146" s="132">
        <f>IF(N146="základní",J146,0)</f>
        <v>0</v>
      </c>
      <c r="BF146" s="132">
        <f>IF(N146="snížená",J146,0)</f>
        <v>0</v>
      </c>
      <c r="BG146" s="132">
        <f>IF(N146="zákl. přenesená",J146,0)</f>
        <v>0</v>
      </c>
      <c r="BH146" s="132">
        <f>IF(N146="sníž. přenesená",J146,0)</f>
        <v>0</v>
      </c>
      <c r="BI146" s="132">
        <f>IF(N146="nulová",J146,0)</f>
        <v>0</v>
      </c>
      <c r="BJ146" s="13" t="s">
        <v>21</v>
      </c>
      <c r="BK146" s="132">
        <f>ROUND(I146*H146,2)</f>
        <v>0</v>
      </c>
      <c r="BL146" s="13" t="s">
        <v>146</v>
      </c>
      <c r="BM146" s="251" t="s">
        <v>190</v>
      </c>
    </row>
    <row r="147" s="1" customFormat="1" ht="24" customHeight="1">
      <c r="B147" s="36"/>
      <c r="C147" s="240" t="s">
        <v>191</v>
      </c>
      <c r="D147" s="240" t="s">
        <v>141</v>
      </c>
      <c r="E147" s="241" t="s">
        <v>192</v>
      </c>
      <c r="F147" s="242" t="s">
        <v>193</v>
      </c>
      <c r="G147" s="243" t="s">
        <v>144</v>
      </c>
      <c r="H147" s="244">
        <v>1081</v>
      </c>
      <c r="I147" s="245"/>
      <c r="J147" s="246">
        <f>ROUND(I147*H147,2)</f>
        <v>0</v>
      </c>
      <c r="K147" s="242" t="s">
        <v>145</v>
      </c>
      <c r="L147" s="38"/>
      <c r="M147" s="247" t="s">
        <v>1</v>
      </c>
      <c r="N147" s="248" t="s">
        <v>46</v>
      </c>
      <c r="O147" s="84"/>
      <c r="P147" s="249">
        <f>O147*H147</f>
        <v>0</v>
      </c>
      <c r="Q147" s="249">
        <v>0</v>
      </c>
      <c r="R147" s="249">
        <f>Q147*H147</f>
        <v>0</v>
      </c>
      <c r="S147" s="249">
        <v>0</v>
      </c>
      <c r="T147" s="250">
        <f>S147*H147</f>
        <v>0</v>
      </c>
      <c r="AR147" s="251" t="s">
        <v>146</v>
      </c>
      <c r="AT147" s="251" t="s">
        <v>141</v>
      </c>
      <c r="AU147" s="251" t="s">
        <v>90</v>
      </c>
      <c r="AY147" s="13" t="s">
        <v>139</v>
      </c>
      <c r="BE147" s="132">
        <f>IF(N147="základní",J147,0)</f>
        <v>0</v>
      </c>
      <c r="BF147" s="132">
        <f>IF(N147="snížená",J147,0)</f>
        <v>0</v>
      </c>
      <c r="BG147" s="132">
        <f>IF(N147="zákl. přenesená",J147,0)</f>
        <v>0</v>
      </c>
      <c r="BH147" s="132">
        <f>IF(N147="sníž. přenesená",J147,0)</f>
        <v>0</v>
      </c>
      <c r="BI147" s="132">
        <f>IF(N147="nulová",J147,0)</f>
        <v>0</v>
      </c>
      <c r="BJ147" s="13" t="s">
        <v>21</v>
      </c>
      <c r="BK147" s="132">
        <f>ROUND(I147*H147,2)</f>
        <v>0</v>
      </c>
      <c r="BL147" s="13" t="s">
        <v>146</v>
      </c>
      <c r="BM147" s="251" t="s">
        <v>194</v>
      </c>
    </row>
    <row r="148" s="1" customFormat="1" ht="24" customHeight="1">
      <c r="B148" s="36"/>
      <c r="C148" s="240" t="s">
        <v>195</v>
      </c>
      <c r="D148" s="240" t="s">
        <v>141</v>
      </c>
      <c r="E148" s="241" t="s">
        <v>196</v>
      </c>
      <c r="F148" s="242" t="s">
        <v>197</v>
      </c>
      <c r="G148" s="243" t="s">
        <v>144</v>
      </c>
      <c r="H148" s="244">
        <v>1081</v>
      </c>
      <c r="I148" s="245"/>
      <c r="J148" s="246">
        <f>ROUND(I148*H148,2)</f>
        <v>0</v>
      </c>
      <c r="K148" s="242" t="s">
        <v>145</v>
      </c>
      <c r="L148" s="38"/>
      <c r="M148" s="247" t="s">
        <v>1</v>
      </c>
      <c r="N148" s="248" t="s">
        <v>46</v>
      </c>
      <c r="O148" s="84"/>
      <c r="P148" s="249">
        <f>O148*H148</f>
        <v>0</v>
      </c>
      <c r="Q148" s="249">
        <v>0</v>
      </c>
      <c r="R148" s="249">
        <f>Q148*H148</f>
        <v>0</v>
      </c>
      <c r="S148" s="249">
        <v>0</v>
      </c>
      <c r="T148" s="250">
        <f>S148*H148</f>
        <v>0</v>
      </c>
      <c r="AR148" s="251" t="s">
        <v>146</v>
      </c>
      <c r="AT148" s="251" t="s">
        <v>141</v>
      </c>
      <c r="AU148" s="251" t="s">
        <v>90</v>
      </c>
      <c r="AY148" s="13" t="s">
        <v>139</v>
      </c>
      <c r="BE148" s="132">
        <f>IF(N148="základní",J148,0)</f>
        <v>0</v>
      </c>
      <c r="BF148" s="132">
        <f>IF(N148="snížená",J148,0)</f>
        <v>0</v>
      </c>
      <c r="BG148" s="132">
        <f>IF(N148="zákl. přenesená",J148,0)</f>
        <v>0</v>
      </c>
      <c r="BH148" s="132">
        <f>IF(N148="sníž. přenesená",J148,0)</f>
        <v>0</v>
      </c>
      <c r="BI148" s="132">
        <f>IF(N148="nulová",J148,0)</f>
        <v>0</v>
      </c>
      <c r="BJ148" s="13" t="s">
        <v>21</v>
      </c>
      <c r="BK148" s="132">
        <f>ROUND(I148*H148,2)</f>
        <v>0</v>
      </c>
      <c r="BL148" s="13" t="s">
        <v>146</v>
      </c>
      <c r="BM148" s="251" t="s">
        <v>198</v>
      </c>
    </row>
    <row r="149" s="1" customFormat="1" ht="24" customHeight="1">
      <c r="B149" s="36"/>
      <c r="C149" s="240" t="s">
        <v>199</v>
      </c>
      <c r="D149" s="240" t="s">
        <v>141</v>
      </c>
      <c r="E149" s="241" t="s">
        <v>200</v>
      </c>
      <c r="F149" s="242" t="s">
        <v>201</v>
      </c>
      <c r="G149" s="243" t="s">
        <v>144</v>
      </c>
      <c r="H149" s="244">
        <v>190</v>
      </c>
      <c r="I149" s="245"/>
      <c r="J149" s="246">
        <f>ROUND(I149*H149,2)</f>
        <v>0</v>
      </c>
      <c r="K149" s="242" t="s">
        <v>145</v>
      </c>
      <c r="L149" s="38"/>
      <c r="M149" s="247" t="s">
        <v>1</v>
      </c>
      <c r="N149" s="248" t="s">
        <v>46</v>
      </c>
      <c r="O149" s="84"/>
      <c r="P149" s="249">
        <f>O149*H149</f>
        <v>0</v>
      </c>
      <c r="Q149" s="249">
        <v>0</v>
      </c>
      <c r="R149" s="249">
        <f>Q149*H149</f>
        <v>0</v>
      </c>
      <c r="S149" s="249">
        <v>0</v>
      </c>
      <c r="T149" s="250">
        <f>S149*H149</f>
        <v>0</v>
      </c>
      <c r="AR149" s="251" t="s">
        <v>146</v>
      </c>
      <c r="AT149" s="251" t="s">
        <v>141</v>
      </c>
      <c r="AU149" s="251" t="s">
        <v>90</v>
      </c>
      <c r="AY149" s="13" t="s">
        <v>139</v>
      </c>
      <c r="BE149" s="132">
        <f>IF(N149="základní",J149,0)</f>
        <v>0</v>
      </c>
      <c r="BF149" s="132">
        <f>IF(N149="snížená",J149,0)</f>
        <v>0</v>
      </c>
      <c r="BG149" s="132">
        <f>IF(N149="zákl. přenesená",J149,0)</f>
        <v>0</v>
      </c>
      <c r="BH149" s="132">
        <f>IF(N149="sníž. přenesená",J149,0)</f>
        <v>0</v>
      </c>
      <c r="BI149" s="132">
        <f>IF(N149="nulová",J149,0)</f>
        <v>0</v>
      </c>
      <c r="BJ149" s="13" t="s">
        <v>21</v>
      </c>
      <c r="BK149" s="132">
        <f>ROUND(I149*H149,2)</f>
        <v>0</v>
      </c>
      <c r="BL149" s="13" t="s">
        <v>146</v>
      </c>
      <c r="BM149" s="251" t="s">
        <v>202</v>
      </c>
    </row>
    <row r="150" s="1" customFormat="1" ht="24" customHeight="1">
      <c r="B150" s="36"/>
      <c r="C150" s="240" t="s">
        <v>8</v>
      </c>
      <c r="D150" s="240" t="s">
        <v>141</v>
      </c>
      <c r="E150" s="241" t="s">
        <v>203</v>
      </c>
      <c r="F150" s="242" t="s">
        <v>204</v>
      </c>
      <c r="G150" s="243" t="s">
        <v>144</v>
      </c>
      <c r="H150" s="244">
        <v>1081</v>
      </c>
      <c r="I150" s="245"/>
      <c r="J150" s="246">
        <f>ROUND(I150*H150,2)</f>
        <v>0</v>
      </c>
      <c r="K150" s="242" t="s">
        <v>145</v>
      </c>
      <c r="L150" s="38"/>
      <c r="M150" s="247" t="s">
        <v>1</v>
      </c>
      <c r="N150" s="248" t="s">
        <v>46</v>
      </c>
      <c r="O150" s="84"/>
      <c r="P150" s="249">
        <f>O150*H150</f>
        <v>0</v>
      </c>
      <c r="Q150" s="249">
        <v>0</v>
      </c>
      <c r="R150" s="249">
        <f>Q150*H150</f>
        <v>0</v>
      </c>
      <c r="S150" s="249">
        <v>0</v>
      </c>
      <c r="T150" s="250">
        <f>S150*H150</f>
        <v>0</v>
      </c>
      <c r="AR150" s="251" t="s">
        <v>146</v>
      </c>
      <c r="AT150" s="251" t="s">
        <v>141</v>
      </c>
      <c r="AU150" s="251" t="s">
        <v>90</v>
      </c>
      <c r="AY150" s="13" t="s">
        <v>139</v>
      </c>
      <c r="BE150" s="132">
        <f>IF(N150="základní",J150,0)</f>
        <v>0</v>
      </c>
      <c r="BF150" s="132">
        <f>IF(N150="snížená",J150,0)</f>
        <v>0</v>
      </c>
      <c r="BG150" s="132">
        <f>IF(N150="zákl. přenesená",J150,0)</f>
        <v>0</v>
      </c>
      <c r="BH150" s="132">
        <f>IF(N150="sníž. přenesená",J150,0)</f>
        <v>0</v>
      </c>
      <c r="BI150" s="132">
        <f>IF(N150="nulová",J150,0)</f>
        <v>0</v>
      </c>
      <c r="BJ150" s="13" t="s">
        <v>21</v>
      </c>
      <c r="BK150" s="132">
        <f>ROUND(I150*H150,2)</f>
        <v>0</v>
      </c>
      <c r="BL150" s="13" t="s">
        <v>146</v>
      </c>
      <c r="BM150" s="251" t="s">
        <v>205</v>
      </c>
    </row>
    <row r="151" s="11" customFormat="1" ht="22.8" customHeight="1">
      <c r="B151" s="224"/>
      <c r="C151" s="225"/>
      <c r="D151" s="226" t="s">
        <v>80</v>
      </c>
      <c r="E151" s="238" t="s">
        <v>172</v>
      </c>
      <c r="F151" s="238" t="s">
        <v>206</v>
      </c>
      <c r="G151" s="225"/>
      <c r="H151" s="225"/>
      <c r="I151" s="228"/>
      <c r="J151" s="239">
        <f>BK151</f>
        <v>0</v>
      </c>
      <c r="K151" s="225"/>
      <c r="L151" s="230"/>
      <c r="M151" s="231"/>
      <c r="N151" s="232"/>
      <c r="O151" s="232"/>
      <c r="P151" s="233">
        <f>SUM(P152:P153)</f>
        <v>0</v>
      </c>
      <c r="Q151" s="232"/>
      <c r="R151" s="233">
        <f>SUM(R152:R153)</f>
        <v>1.58212</v>
      </c>
      <c r="S151" s="232"/>
      <c r="T151" s="234">
        <f>SUM(T152:T153)</f>
        <v>0</v>
      </c>
      <c r="AR151" s="235" t="s">
        <v>21</v>
      </c>
      <c r="AT151" s="236" t="s">
        <v>80</v>
      </c>
      <c r="AU151" s="236" t="s">
        <v>21</v>
      </c>
      <c r="AY151" s="235" t="s">
        <v>139</v>
      </c>
      <c r="BK151" s="237">
        <f>SUM(BK152:BK153)</f>
        <v>0</v>
      </c>
    </row>
    <row r="152" s="1" customFormat="1" ht="24" customHeight="1">
      <c r="B152" s="36"/>
      <c r="C152" s="240" t="s">
        <v>207</v>
      </c>
      <c r="D152" s="240" t="s">
        <v>141</v>
      </c>
      <c r="E152" s="241" t="s">
        <v>208</v>
      </c>
      <c r="F152" s="242" t="s">
        <v>209</v>
      </c>
      <c r="G152" s="243" t="s">
        <v>210</v>
      </c>
      <c r="H152" s="244">
        <v>3</v>
      </c>
      <c r="I152" s="245"/>
      <c r="J152" s="246">
        <f>ROUND(I152*H152,2)</f>
        <v>0</v>
      </c>
      <c r="K152" s="242" t="s">
        <v>185</v>
      </c>
      <c r="L152" s="38"/>
      <c r="M152" s="247" t="s">
        <v>1</v>
      </c>
      <c r="N152" s="248" t="s">
        <v>46</v>
      </c>
      <c r="O152" s="84"/>
      <c r="P152" s="249">
        <f>O152*H152</f>
        <v>0</v>
      </c>
      <c r="Q152" s="249">
        <v>0.42368</v>
      </c>
      <c r="R152" s="249">
        <f>Q152*H152</f>
        <v>1.27104</v>
      </c>
      <c r="S152" s="249">
        <v>0</v>
      </c>
      <c r="T152" s="250">
        <f>S152*H152</f>
        <v>0</v>
      </c>
      <c r="AR152" s="251" t="s">
        <v>146</v>
      </c>
      <c r="AT152" s="251" t="s">
        <v>141</v>
      </c>
      <c r="AU152" s="251" t="s">
        <v>90</v>
      </c>
      <c r="AY152" s="13" t="s">
        <v>139</v>
      </c>
      <c r="BE152" s="132">
        <f>IF(N152="základní",J152,0)</f>
        <v>0</v>
      </c>
      <c r="BF152" s="132">
        <f>IF(N152="snížená",J152,0)</f>
        <v>0</v>
      </c>
      <c r="BG152" s="132">
        <f>IF(N152="zákl. přenesená",J152,0)</f>
        <v>0</v>
      </c>
      <c r="BH152" s="132">
        <f>IF(N152="sníž. přenesená",J152,0)</f>
        <v>0</v>
      </c>
      <c r="BI152" s="132">
        <f>IF(N152="nulová",J152,0)</f>
        <v>0</v>
      </c>
      <c r="BJ152" s="13" t="s">
        <v>21</v>
      </c>
      <c r="BK152" s="132">
        <f>ROUND(I152*H152,2)</f>
        <v>0</v>
      </c>
      <c r="BL152" s="13" t="s">
        <v>146</v>
      </c>
      <c r="BM152" s="251" t="s">
        <v>211</v>
      </c>
    </row>
    <row r="153" s="1" customFormat="1" ht="24" customHeight="1">
      <c r="B153" s="36"/>
      <c r="C153" s="240" t="s">
        <v>212</v>
      </c>
      <c r="D153" s="240" t="s">
        <v>141</v>
      </c>
      <c r="E153" s="241" t="s">
        <v>213</v>
      </c>
      <c r="F153" s="242" t="s">
        <v>214</v>
      </c>
      <c r="G153" s="243" t="s">
        <v>210</v>
      </c>
      <c r="H153" s="244">
        <v>1</v>
      </c>
      <c r="I153" s="245"/>
      <c r="J153" s="246">
        <f>ROUND(I153*H153,2)</f>
        <v>0</v>
      </c>
      <c r="K153" s="242" t="s">
        <v>185</v>
      </c>
      <c r="L153" s="38"/>
      <c r="M153" s="247" t="s">
        <v>1</v>
      </c>
      <c r="N153" s="248" t="s">
        <v>46</v>
      </c>
      <c r="O153" s="84"/>
      <c r="P153" s="249">
        <f>O153*H153</f>
        <v>0</v>
      </c>
      <c r="Q153" s="249">
        <v>0.31108000000000002</v>
      </c>
      <c r="R153" s="249">
        <f>Q153*H153</f>
        <v>0.31108000000000002</v>
      </c>
      <c r="S153" s="249">
        <v>0</v>
      </c>
      <c r="T153" s="250">
        <f>S153*H153</f>
        <v>0</v>
      </c>
      <c r="AR153" s="251" t="s">
        <v>146</v>
      </c>
      <c r="AT153" s="251" t="s">
        <v>141</v>
      </c>
      <c r="AU153" s="251" t="s">
        <v>90</v>
      </c>
      <c r="AY153" s="13" t="s">
        <v>139</v>
      </c>
      <c r="BE153" s="132">
        <f>IF(N153="základní",J153,0)</f>
        <v>0</v>
      </c>
      <c r="BF153" s="132">
        <f>IF(N153="snížená",J153,0)</f>
        <v>0</v>
      </c>
      <c r="BG153" s="132">
        <f>IF(N153="zákl. přenesená",J153,0)</f>
        <v>0</v>
      </c>
      <c r="BH153" s="132">
        <f>IF(N153="sníž. přenesená",J153,0)</f>
        <v>0</v>
      </c>
      <c r="BI153" s="132">
        <f>IF(N153="nulová",J153,0)</f>
        <v>0</v>
      </c>
      <c r="BJ153" s="13" t="s">
        <v>21</v>
      </c>
      <c r="BK153" s="132">
        <f>ROUND(I153*H153,2)</f>
        <v>0</v>
      </c>
      <c r="BL153" s="13" t="s">
        <v>146</v>
      </c>
      <c r="BM153" s="251" t="s">
        <v>215</v>
      </c>
    </row>
    <row r="154" s="11" customFormat="1" ht="22.8" customHeight="1">
      <c r="B154" s="224"/>
      <c r="C154" s="225"/>
      <c r="D154" s="226" t="s">
        <v>80</v>
      </c>
      <c r="E154" s="238" t="s">
        <v>178</v>
      </c>
      <c r="F154" s="238" t="s">
        <v>216</v>
      </c>
      <c r="G154" s="225"/>
      <c r="H154" s="225"/>
      <c r="I154" s="228"/>
      <c r="J154" s="239">
        <f>BK154</f>
        <v>0</v>
      </c>
      <c r="K154" s="225"/>
      <c r="L154" s="230"/>
      <c r="M154" s="231"/>
      <c r="N154" s="232"/>
      <c r="O154" s="232"/>
      <c r="P154" s="233">
        <f>SUM(P155:P157)</f>
        <v>0</v>
      </c>
      <c r="Q154" s="232"/>
      <c r="R154" s="233">
        <f>SUM(R155:R157)</f>
        <v>74.466000000000008</v>
      </c>
      <c r="S154" s="232"/>
      <c r="T154" s="234">
        <f>SUM(T155:T157)</f>
        <v>21.620000000000001</v>
      </c>
      <c r="AR154" s="235" t="s">
        <v>21</v>
      </c>
      <c r="AT154" s="236" t="s">
        <v>80</v>
      </c>
      <c r="AU154" s="236" t="s">
        <v>21</v>
      </c>
      <c r="AY154" s="235" t="s">
        <v>139</v>
      </c>
      <c r="BK154" s="237">
        <f>SUM(BK155:BK157)</f>
        <v>0</v>
      </c>
    </row>
    <row r="155" s="1" customFormat="1" ht="24" customHeight="1">
      <c r="B155" s="36"/>
      <c r="C155" s="240" t="s">
        <v>217</v>
      </c>
      <c r="D155" s="240" t="s">
        <v>141</v>
      </c>
      <c r="E155" s="241" t="s">
        <v>218</v>
      </c>
      <c r="F155" s="242" t="s">
        <v>219</v>
      </c>
      <c r="G155" s="243" t="s">
        <v>220</v>
      </c>
      <c r="H155" s="244">
        <v>315</v>
      </c>
      <c r="I155" s="245"/>
      <c r="J155" s="246">
        <f>ROUND(I155*H155,2)</f>
        <v>0</v>
      </c>
      <c r="K155" s="242" t="s">
        <v>145</v>
      </c>
      <c r="L155" s="38"/>
      <c r="M155" s="247" t="s">
        <v>1</v>
      </c>
      <c r="N155" s="248" t="s">
        <v>46</v>
      </c>
      <c r="O155" s="84"/>
      <c r="P155" s="249">
        <f>O155*H155</f>
        <v>0</v>
      </c>
      <c r="Q155" s="249">
        <v>0.15540000000000001</v>
      </c>
      <c r="R155" s="249">
        <f>Q155*H155</f>
        <v>48.951000000000001</v>
      </c>
      <c r="S155" s="249">
        <v>0</v>
      </c>
      <c r="T155" s="250">
        <f>S155*H155</f>
        <v>0</v>
      </c>
      <c r="AR155" s="251" t="s">
        <v>146</v>
      </c>
      <c r="AT155" s="251" t="s">
        <v>141</v>
      </c>
      <c r="AU155" s="251" t="s">
        <v>90</v>
      </c>
      <c r="AY155" s="13" t="s">
        <v>139</v>
      </c>
      <c r="BE155" s="132">
        <f>IF(N155="základní",J155,0)</f>
        <v>0</v>
      </c>
      <c r="BF155" s="132">
        <f>IF(N155="snížená",J155,0)</f>
        <v>0</v>
      </c>
      <c r="BG155" s="132">
        <f>IF(N155="zákl. přenesená",J155,0)</f>
        <v>0</v>
      </c>
      <c r="BH155" s="132">
        <f>IF(N155="sníž. přenesená",J155,0)</f>
        <v>0</v>
      </c>
      <c r="BI155" s="132">
        <f>IF(N155="nulová",J155,0)</f>
        <v>0</v>
      </c>
      <c r="BJ155" s="13" t="s">
        <v>21</v>
      </c>
      <c r="BK155" s="132">
        <f>ROUND(I155*H155,2)</f>
        <v>0</v>
      </c>
      <c r="BL155" s="13" t="s">
        <v>146</v>
      </c>
      <c r="BM155" s="251" t="s">
        <v>221</v>
      </c>
    </row>
    <row r="156" s="1" customFormat="1" ht="16.5" customHeight="1">
      <c r="B156" s="36"/>
      <c r="C156" s="252" t="s">
        <v>222</v>
      </c>
      <c r="D156" s="252" t="s">
        <v>173</v>
      </c>
      <c r="E156" s="253" t="s">
        <v>223</v>
      </c>
      <c r="F156" s="254" t="s">
        <v>224</v>
      </c>
      <c r="G156" s="255" t="s">
        <v>220</v>
      </c>
      <c r="H156" s="256">
        <v>315</v>
      </c>
      <c r="I156" s="257"/>
      <c r="J156" s="258">
        <f>ROUND(I156*H156,2)</f>
        <v>0</v>
      </c>
      <c r="K156" s="254" t="s">
        <v>145</v>
      </c>
      <c r="L156" s="259"/>
      <c r="M156" s="260" t="s">
        <v>1</v>
      </c>
      <c r="N156" s="261" t="s">
        <v>46</v>
      </c>
      <c r="O156" s="84"/>
      <c r="P156" s="249">
        <f>O156*H156</f>
        <v>0</v>
      </c>
      <c r="Q156" s="249">
        <v>0.081000000000000003</v>
      </c>
      <c r="R156" s="249">
        <f>Q156*H156</f>
        <v>25.515000000000001</v>
      </c>
      <c r="S156" s="249">
        <v>0</v>
      </c>
      <c r="T156" s="250">
        <f>S156*H156</f>
        <v>0</v>
      </c>
      <c r="AR156" s="251" t="s">
        <v>172</v>
      </c>
      <c r="AT156" s="251" t="s">
        <v>173</v>
      </c>
      <c r="AU156" s="251" t="s">
        <v>90</v>
      </c>
      <c r="AY156" s="13" t="s">
        <v>139</v>
      </c>
      <c r="BE156" s="132">
        <f>IF(N156="základní",J156,0)</f>
        <v>0</v>
      </c>
      <c r="BF156" s="132">
        <f>IF(N156="snížená",J156,0)</f>
        <v>0</v>
      </c>
      <c r="BG156" s="132">
        <f>IF(N156="zákl. přenesená",J156,0)</f>
        <v>0</v>
      </c>
      <c r="BH156" s="132">
        <f>IF(N156="sníž. přenesená",J156,0)</f>
        <v>0</v>
      </c>
      <c r="BI156" s="132">
        <f>IF(N156="nulová",J156,0)</f>
        <v>0</v>
      </c>
      <c r="BJ156" s="13" t="s">
        <v>21</v>
      </c>
      <c r="BK156" s="132">
        <f>ROUND(I156*H156,2)</f>
        <v>0</v>
      </c>
      <c r="BL156" s="13" t="s">
        <v>146</v>
      </c>
      <c r="BM156" s="251" t="s">
        <v>225</v>
      </c>
    </row>
    <row r="157" s="1" customFormat="1" ht="16.5" customHeight="1">
      <c r="B157" s="36"/>
      <c r="C157" s="240" t="s">
        <v>226</v>
      </c>
      <c r="D157" s="240" t="s">
        <v>141</v>
      </c>
      <c r="E157" s="241" t="s">
        <v>227</v>
      </c>
      <c r="F157" s="242" t="s">
        <v>228</v>
      </c>
      <c r="G157" s="243" t="s">
        <v>144</v>
      </c>
      <c r="H157" s="244">
        <v>1081</v>
      </c>
      <c r="I157" s="245"/>
      <c r="J157" s="246">
        <f>ROUND(I157*H157,2)</f>
        <v>0</v>
      </c>
      <c r="K157" s="242" t="s">
        <v>229</v>
      </c>
      <c r="L157" s="38"/>
      <c r="M157" s="247" t="s">
        <v>1</v>
      </c>
      <c r="N157" s="248" t="s">
        <v>46</v>
      </c>
      <c r="O157" s="84"/>
      <c r="P157" s="249">
        <f>O157*H157</f>
        <v>0</v>
      </c>
      <c r="Q157" s="249">
        <v>0</v>
      </c>
      <c r="R157" s="249">
        <f>Q157*H157</f>
        <v>0</v>
      </c>
      <c r="S157" s="249">
        <v>0.02</v>
      </c>
      <c r="T157" s="250">
        <f>S157*H157</f>
        <v>21.620000000000001</v>
      </c>
      <c r="AR157" s="251" t="s">
        <v>146</v>
      </c>
      <c r="AT157" s="251" t="s">
        <v>141</v>
      </c>
      <c r="AU157" s="251" t="s">
        <v>90</v>
      </c>
      <c r="AY157" s="13" t="s">
        <v>139</v>
      </c>
      <c r="BE157" s="132">
        <f>IF(N157="základní",J157,0)</f>
        <v>0</v>
      </c>
      <c r="BF157" s="132">
        <f>IF(N157="snížená",J157,0)</f>
        <v>0</v>
      </c>
      <c r="BG157" s="132">
        <f>IF(N157="zákl. přenesená",J157,0)</f>
        <v>0</v>
      </c>
      <c r="BH157" s="132">
        <f>IF(N157="sníž. přenesená",J157,0)</f>
        <v>0</v>
      </c>
      <c r="BI157" s="132">
        <f>IF(N157="nulová",J157,0)</f>
        <v>0</v>
      </c>
      <c r="BJ157" s="13" t="s">
        <v>21</v>
      </c>
      <c r="BK157" s="132">
        <f>ROUND(I157*H157,2)</f>
        <v>0</v>
      </c>
      <c r="BL157" s="13" t="s">
        <v>146</v>
      </c>
      <c r="BM157" s="251" t="s">
        <v>230</v>
      </c>
    </row>
    <row r="158" s="11" customFormat="1" ht="22.8" customHeight="1">
      <c r="B158" s="224"/>
      <c r="C158" s="225"/>
      <c r="D158" s="226" t="s">
        <v>80</v>
      </c>
      <c r="E158" s="238" t="s">
        <v>231</v>
      </c>
      <c r="F158" s="238" t="s">
        <v>232</v>
      </c>
      <c r="G158" s="225"/>
      <c r="H158" s="225"/>
      <c r="I158" s="228"/>
      <c r="J158" s="239">
        <f>BK158</f>
        <v>0</v>
      </c>
      <c r="K158" s="225"/>
      <c r="L158" s="230"/>
      <c r="M158" s="231"/>
      <c r="N158" s="232"/>
      <c r="O158" s="232"/>
      <c r="P158" s="233">
        <f>SUM(P159:P162)</f>
        <v>0</v>
      </c>
      <c r="Q158" s="232"/>
      <c r="R158" s="233">
        <f>SUM(R159:R162)</f>
        <v>0</v>
      </c>
      <c r="S158" s="232"/>
      <c r="T158" s="234">
        <f>SUM(T159:T162)</f>
        <v>0</v>
      </c>
      <c r="AR158" s="235" t="s">
        <v>21</v>
      </c>
      <c r="AT158" s="236" t="s">
        <v>80</v>
      </c>
      <c r="AU158" s="236" t="s">
        <v>21</v>
      </c>
      <c r="AY158" s="235" t="s">
        <v>139</v>
      </c>
      <c r="BK158" s="237">
        <f>SUM(BK159:BK162)</f>
        <v>0</v>
      </c>
    </row>
    <row r="159" s="1" customFormat="1" ht="24" customHeight="1">
      <c r="B159" s="36"/>
      <c r="C159" s="240" t="s">
        <v>7</v>
      </c>
      <c r="D159" s="240" t="s">
        <v>141</v>
      </c>
      <c r="E159" s="241" t="s">
        <v>233</v>
      </c>
      <c r="F159" s="242" t="s">
        <v>234</v>
      </c>
      <c r="G159" s="243" t="s">
        <v>176</v>
      </c>
      <c r="H159" s="244">
        <v>440.85599999999999</v>
      </c>
      <c r="I159" s="245"/>
      <c r="J159" s="246">
        <f>ROUND(I159*H159,2)</f>
        <v>0</v>
      </c>
      <c r="K159" s="242" t="s">
        <v>185</v>
      </c>
      <c r="L159" s="38"/>
      <c r="M159" s="247" t="s">
        <v>1</v>
      </c>
      <c r="N159" s="248" t="s">
        <v>46</v>
      </c>
      <c r="O159" s="84"/>
      <c r="P159" s="249">
        <f>O159*H159</f>
        <v>0</v>
      </c>
      <c r="Q159" s="249">
        <v>0</v>
      </c>
      <c r="R159" s="249">
        <f>Q159*H159</f>
        <v>0</v>
      </c>
      <c r="S159" s="249">
        <v>0</v>
      </c>
      <c r="T159" s="250">
        <f>S159*H159</f>
        <v>0</v>
      </c>
      <c r="AR159" s="251" t="s">
        <v>146</v>
      </c>
      <c r="AT159" s="251" t="s">
        <v>141</v>
      </c>
      <c r="AU159" s="251" t="s">
        <v>90</v>
      </c>
      <c r="AY159" s="13" t="s">
        <v>139</v>
      </c>
      <c r="BE159" s="132">
        <f>IF(N159="základní",J159,0)</f>
        <v>0</v>
      </c>
      <c r="BF159" s="132">
        <f>IF(N159="snížená",J159,0)</f>
        <v>0</v>
      </c>
      <c r="BG159" s="132">
        <f>IF(N159="zákl. přenesená",J159,0)</f>
        <v>0</v>
      </c>
      <c r="BH159" s="132">
        <f>IF(N159="sníž. přenesená",J159,0)</f>
        <v>0</v>
      </c>
      <c r="BI159" s="132">
        <f>IF(N159="nulová",J159,0)</f>
        <v>0</v>
      </c>
      <c r="BJ159" s="13" t="s">
        <v>21</v>
      </c>
      <c r="BK159" s="132">
        <f>ROUND(I159*H159,2)</f>
        <v>0</v>
      </c>
      <c r="BL159" s="13" t="s">
        <v>146</v>
      </c>
      <c r="BM159" s="251" t="s">
        <v>235</v>
      </c>
    </row>
    <row r="160" s="1" customFormat="1" ht="24" customHeight="1">
      <c r="B160" s="36"/>
      <c r="C160" s="240" t="s">
        <v>236</v>
      </c>
      <c r="D160" s="240" t="s">
        <v>141</v>
      </c>
      <c r="E160" s="241" t="s">
        <v>237</v>
      </c>
      <c r="F160" s="242" t="s">
        <v>238</v>
      </c>
      <c r="G160" s="243" t="s">
        <v>176</v>
      </c>
      <c r="H160" s="244">
        <v>1763.424</v>
      </c>
      <c r="I160" s="245"/>
      <c r="J160" s="246">
        <f>ROUND(I160*H160,2)</f>
        <v>0</v>
      </c>
      <c r="K160" s="242" t="s">
        <v>185</v>
      </c>
      <c r="L160" s="38"/>
      <c r="M160" s="247" t="s">
        <v>1</v>
      </c>
      <c r="N160" s="248" t="s">
        <v>46</v>
      </c>
      <c r="O160" s="84"/>
      <c r="P160" s="249">
        <f>O160*H160</f>
        <v>0</v>
      </c>
      <c r="Q160" s="249">
        <v>0</v>
      </c>
      <c r="R160" s="249">
        <f>Q160*H160</f>
        <v>0</v>
      </c>
      <c r="S160" s="249">
        <v>0</v>
      </c>
      <c r="T160" s="250">
        <f>S160*H160</f>
        <v>0</v>
      </c>
      <c r="AR160" s="251" t="s">
        <v>146</v>
      </c>
      <c r="AT160" s="251" t="s">
        <v>141</v>
      </c>
      <c r="AU160" s="251" t="s">
        <v>90</v>
      </c>
      <c r="AY160" s="13" t="s">
        <v>139</v>
      </c>
      <c r="BE160" s="132">
        <f>IF(N160="základní",J160,0)</f>
        <v>0</v>
      </c>
      <c r="BF160" s="132">
        <f>IF(N160="snížená",J160,0)</f>
        <v>0</v>
      </c>
      <c r="BG160" s="132">
        <f>IF(N160="zákl. přenesená",J160,0)</f>
        <v>0</v>
      </c>
      <c r="BH160" s="132">
        <f>IF(N160="sníž. přenesená",J160,0)</f>
        <v>0</v>
      </c>
      <c r="BI160" s="132">
        <f>IF(N160="nulová",J160,0)</f>
        <v>0</v>
      </c>
      <c r="BJ160" s="13" t="s">
        <v>21</v>
      </c>
      <c r="BK160" s="132">
        <f>ROUND(I160*H160,2)</f>
        <v>0</v>
      </c>
      <c r="BL160" s="13" t="s">
        <v>146</v>
      </c>
      <c r="BM160" s="251" t="s">
        <v>239</v>
      </c>
    </row>
    <row r="161" s="1" customFormat="1" ht="24" customHeight="1">
      <c r="B161" s="36"/>
      <c r="C161" s="240" t="s">
        <v>240</v>
      </c>
      <c r="D161" s="240" t="s">
        <v>141</v>
      </c>
      <c r="E161" s="241" t="s">
        <v>241</v>
      </c>
      <c r="F161" s="242" t="s">
        <v>242</v>
      </c>
      <c r="G161" s="243" t="s">
        <v>176</v>
      </c>
      <c r="H161" s="244">
        <v>440.85599999999999</v>
      </c>
      <c r="I161" s="245"/>
      <c r="J161" s="246">
        <f>ROUND(I161*H161,2)</f>
        <v>0</v>
      </c>
      <c r="K161" s="242" t="s">
        <v>243</v>
      </c>
      <c r="L161" s="38"/>
      <c r="M161" s="247" t="s">
        <v>1</v>
      </c>
      <c r="N161" s="248" t="s">
        <v>46</v>
      </c>
      <c r="O161" s="84"/>
      <c r="P161" s="249">
        <f>O161*H161</f>
        <v>0</v>
      </c>
      <c r="Q161" s="249">
        <v>0</v>
      </c>
      <c r="R161" s="249">
        <f>Q161*H161</f>
        <v>0</v>
      </c>
      <c r="S161" s="249">
        <v>0</v>
      </c>
      <c r="T161" s="250">
        <f>S161*H161</f>
        <v>0</v>
      </c>
      <c r="AR161" s="251" t="s">
        <v>146</v>
      </c>
      <c r="AT161" s="251" t="s">
        <v>141</v>
      </c>
      <c r="AU161" s="251" t="s">
        <v>90</v>
      </c>
      <c r="AY161" s="13" t="s">
        <v>139</v>
      </c>
      <c r="BE161" s="132">
        <f>IF(N161="základní",J161,0)</f>
        <v>0</v>
      </c>
      <c r="BF161" s="132">
        <f>IF(N161="snížená",J161,0)</f>
        <v>0</v>
      </c>
      <c r="BG161" s="132">
        <f>IF(N161="zákl. přenesená",J161,0)</f>
        <v>0</v>
      </c>
      <c r="BH161" s="132">
        <f>IF(N161="sníž. přenesená",J161,0)</f>
        <v>0</v>
      </c>
      <c r="BI161" s="132">
        <f>IF(N161="nulová",J161,0)</f>
        <v>0</v>
      </c>
      <c r="BJ161" s="13" t="s">
        <v>21</v>
      </c>
      <c r="BK161" s="132">
        <f>ROUND(I161*H161,2)</f>
        <v>0</v>
      </c>
      <c r="BL161" s="13" t="s">
        <v>146</v>
      </c>
      <c r="BM161" s="251" t="s">
        <v>244</v>
      </c>
    </row>
    <row r="162" s="1" customFormat="1" ht="24" customHeight="1">
      <c r="B162" s="36"/>
      <c r="C162" s="240" t="s">
        <v>245</v>
      </c>
      <c r="D162" s="240" t="s">
        <v>141</v>
      </c>
      <c r="E162" s="241" t="s">
        <v>246</v>
      </c>
      <c r="F162" s="242" t="s">
        <v>247</v>
      </c>
      <c r="G162" s="243" t="s">
        <v>176</v>
      </c>
      <c r="H162" s="244">
        <v>164.12000000000001</v>
      </c>
      <c r="I162" s="245"/>
      <c r="J162" s="246">
        <f>ROUND(I162*H162,2)</f>
        <v>0</v>
      </c>
      <c r="K162" s="242" t="s">
        <v>229</v>
      </c>
      <c r="L162" s="38"/>
      <c r="M162" s="262" t="s">
        <v>1</v>
      </c>
      <c r="N162" s="263" t="s">
        <v>46</v>
      </c>
      <c r="O162" s="264"/>
      <c r="P162" s="265">
        <f>O162*H162</f>
        <v>0</v>
      </c>
      <c r="Q162" s="265">
        <v>0</v>
      </c>
      <c r="R162" s="265">
        <f>Q162*H162</f>
        <v>0</v>
      </c>
      <c r="S162" s="265">
        <v>0</v>
      </c>
      <c r="T162" s="266">
        <f>S162*H162</f>
        <v>0</v>
      </c>
      <c r="AR162" s="251" t="s">
        <v>146</v>
      </c>
      <c r="AT162" s="251" t="s">
        <v>141</v>
      </c>
      <c r="AU162" s="251" t="s">
        <v>90</v>
      </c>
      <c r="AY162" s="13" t="s">
        <v>139</v>
      </c>
      <c r="BE162" s="132">
        <f>IF(N162="základní",J162,0)</f>
        <v>0</v>
      </c>
      <c r="BF162" s="132">
        <f>IF(N162="snížená",J162,0)</f>
        <v>0</v>
      </c>
      <c r="BG162" s="132">
        <f>IF(N162="zákl. přenesená",J162,0)</f>
        <v>0</v>
      </c>
      <c r="BH162" s="132">
        <f>IF(N162="sníž. přenesená",J162,0)</f>
        <v>0</v>
      </c>
      <c r="BI162" s="132">
        <f>IF(N162="nulová",J162,0)</f>
        <v>0</v>
      </c>
      <c r="BJ162" s="13" t="s">
        <v>21</v>
      </c>
      <c r="BK162" s="132">
        <f>ROUND(I162*H162,2)</f>
        <v>0</v>
      </c>
      <c r="BL162" s="13" t="s">
        <v>146</v>
      </c>
      <c r="BM162" s="251" t="s">
        <v>248</v>
      </c>
    </row>
    <row r="163" s="1" customFormat="1" ht="6.96" customHeight="1">
      <c r="B163" s="59"/>
      <c r="C163" s="60"/>
      <c r="D163" s="60"/>
      <c r="E163" s="60"/>
      <c r="F163" s="60"/>
      <c r="G163" s="60"/>
      <c r="H163" s="60"/>
      <c r="I163" s="184"/>
      <c r="J163" s="60"/>
      <c r="K163" s="60"/>
      <c r="L163" s="38"/>
    </row>
  </sheetData>
  <sheetProtection sheet="1" autoFilter="0" formatColumns="0" formatRows="0" objects="1" scenarios="1" spinCount="100000" saltValue="4vUBFAPpoSXnFfbQx4GG1dWoozy/DYXboVOiuoQdL2AWaFNH/0yJGVJgd1Vnw3+pZNfrVDhjF0BgcLEfOmUIFg==" hashValue="Kp1TPGBE69f1X3lmzw9OSz8kVPZQJO2+xLtMjvpEUArj9DiM+q2LGmuaF7shyryjlYk3ZOpiPcNjf43tO9SZxg==" algorithmName="SHA-512" password="CC35"/>
  <autoFilter ref="C131:K162"/>
  <mergeCells count="14">
    <mergeCell ref="E7:H7"/>
    <mergeCell ref="E9:H9"/>
    <mergeCell ref="E18:H18"/>
    <mergeCell ref="E27:H27"/>
    <mergeCell ref="E85:H85"/>
    <mergeCell ref="E87:H87"/>
    <mergeCell ref="D106:F106"/>
    <mergeCell ref="D107:F107"/>
    <mergeCell ref="D108:F108"/>
    <mergeCell ref="D109:F109"/>
    <mergeCell ref="D110:F11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DESKTOP-OU307B7\Martin</dc:creator>
  <cp:lastModifiedBy>DESKTOP-OU307B7\Martin</cp:lastModifiedBy>
  <dcterms:created xsi:type="dcterms:W3CDTF">2019-06-11T05:42:57Z</dcterms:created>
  <dcterms:modified xsi:type="dcterms:W3CDTF">2019-06-11T05:43:02Z</dcterms:modified>
</cp:coreProperties>
</file>